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127"/>
  <workbookPr/>
  <mc:AlternateContent xmlns:mc="http://schemas.openxmlformats.org/markup-compatibility/2006">
    <mc:Choice Requires="x15">
      <x15ac:absPath xmlns:x15ac="http://schemas.microsoft.com/office/spreadsheetml/2010/11/ac" url="U:\siehm\Mike Sieh\Stanton Mike Sieh\Budgets\Budget 2016-2017\"/>
    </mc:Choice>
  </mc:AlternateContent>
  <bookViews>
    <workbookView xWindow="13128" yWindow="-144" windowWidth="9648" windowHeight="9660" tabRatio="599" firstSheet="1" activeTab="3"/>
  </bookViews>
  <sheets>
    <sheet name="Useful Information" sheetId="56" r:id="rId1"/>
    <sheet name="Checklist" sheetId="65" r:id="rId2"/>
    <sheet name="Basic Data Input" sheetId="55" r:id="rId3"/>
    <sheet name="Cover - Page 1" sheetId="32" r:id="rId4"/>
    <sheet name="2016-2017 Budgeted - Page 2" sheetId="30" r:id="rId5"/>
    <sheet name="2015-2016 Actual-Est - Page 3" sheetId="5" r:id="rId6"/>
    <sheet name="2014-2015 Actual - Page 4" sheetId="6" r:id="rId7"/>
    <sheet name="Correspondence Page 5" sheetId="67" r:id="rId8"/>
    <sheet name="Schedule A" sheetId="33" r:id="rId9"/>
    <sheet name="Schedule B" sheetId="36" r:id="rId10"/>
    <sheet name="Schedule C" sheetId="39" r:id="rId11"/>
    <sheet name="Schedule D" sheetId="66" r:id="rId12"/>
    <sheet name="Notice of Budget Hearing" sheetId="40" r:id="rId13"/>
    <sheet name="Special Hearing" sheetId="61" r:id="rId14"/>
    <sheet name="Amended Budget Notice" sheetId="64" r:id="rId15"/>
    <sheet name="Worksheet Pages" sheetId="57" r:id="rId16"/>
    <sheet name="General Fund-Page 1 of 3" sheetId="41" r:id="rId17"/>
    <sheet name="General Fund-Page 2 of 3" sheetId="42" r:id="rId18"/>
    <sheet name="General Fund-Page 3 of 3" sheetId="43" r:id="rId19"/>
    <sheet name="Depreciation Fund" sheetId="44" r:id="rId20"/>
    <sheet name="Employee Benefit Fund" sheetId="45" r:id="rId21"/>
    <sheet name="Contingency Fund" sheetId="46" r:id="rId22"/>
    <sheet name="Activities Fund" sheetId="63" r:id="rId23"/>
    <sheet name="School Nutrition Fund" sheetId="48" r:id="rId24"/>
    <sheet name="Bond Fund" sheetId="49" r:id="rId25"/>
    <sheet name="Debt Outstanding" sheetId="50" r:id="rId26"/>
    <sheet name="Special Building Fund" sheetId="51" r:id="rId27"/>
    <sheet name="Qualified Cap Purpose" sheetId="52" r:id="rId28"/>
    <sheet name="Cooperative Fund" sheetId="53" r:id="rId29"/>
    <sheet name="Student Fee Fund" sheetId="54" r:id="rId30"/>
  </sheets>
  <definedNames>
    <definedName name="_xlnm.Print_Area" localSheetId="6">'2014-2015 Actual - Page 4'!$A$1:$J$24</definedName>
    <definedName name="_xlnm.Print_Area" localSheetId="5">'2015-2016 Actual-Est - Page 3'!$A$1:$J$24</definedName>
    <definedName name="_xlnm.Print_Area" localSheetId="4">'2016-2017 Budgeted - Page 2'!$A$1:$J$28</definedName>
    <definedName name="_xlnm.Print_Area" localSheetId="22">'Activities Fund'!$A$1:$F$36</definedName>
    <definedName name="_xlnm.Print_Area" localSheetId="14">'Amended Budget Notice'!$A$1:$J$44</definedName>
    <definedName name="_xlnm.Print_Area" localSheetId="2">'Basic Data Input'!$A$1:$C$22</definedName>
    <definedName name="_xlnm.Print_Area" localSheetId="24">'Bond Fund'!$A$1:$F$50</definedName>
    <definedName name="_xlnm.Print_Area" localSheetId="1">Checklist!$A$1:$C$16</definedName>
    <definedName name="_xlnm.Print_Area" localSheetId="21">'Contingency Fund'!$A$1:$F$38</definedName>
    <definedName name="_xlnm.Print_Area" localSheetId="28">'Cooperative Fund'!$A$1:$F$49</definedName>
    <definedName name="_xlnm.Print_Area" localSheetId="3">'Cover - Page 1'!$A$1:$K$37</definedName>
    <definedName name="_xlnm.Print_Area" localSheetId="25">'Debt Outstanding'!$A$1:$I$34</definedName>
    <definedName name="_xlnm.Print_Area" localSheetId="19">'Depreciation Fund'!$A$1:$F$39</definedName>
    <definedName name="_xlnm.Print_Area" localSheetId="20">'Employee Benefit Fund'!$A$1:$F$38</definedName>
    <definedName name="_xlnm.Print_Area" localSheetId="16">'General Fund-Page 1 of 3'!$A$1:$F$41</definedName>
    <definedName name="_xlnm.Print_Area" localSheetId="17">'General Fund-Page 2 of 3'!$A$1:$F$42</definedName>
    <definedName name="_xlnm.Print_Area" localSheetId="18">'General Fund-Page 3 of 3'!$A$1:$F$50</definedName>
    <definedName name="_xlnm.Print_Area" localSheetId="12">'Notice of Budget Hearing'!$A$1:$J$30</definedName>
    <definedName name="_xlnm.Print_Area" localSheetId="27">'Qualified Cap Purpose'!$A$1:$F$48</definedName>
    <definedName name="_xlnm.Print_Area" localSheetId="8">'Schedule A'!$A$1:$D$25</definedName>
    <definedName name="_xlnm.Print_Area" localSheetId="9">'Schedule B'!$A$1:$F$34</definedName>
    <definedName name="_xlnm.Print_Area" localSheetId="10">'Schedule C'!$A$1:$E$40</definedName>
    <definedName name="_xlnm.Print_Area" localSheetId="11">'Schedule D'!$A$1:$G$38</definedName>
    <definedName name="_xlnm.Print_Area" localSheetId="23">'School Nutrition Fund'!$A$1:$F$43</definedName>
    <definedName name="_xlnm.Print_Area" localSheetId="26">'Special Building Fund'!$A$1:$F$52</definedName>
    <definedName name="_xlnm.Print_Area" localSheetId="13">'Special Hearing'!$A$1:$G$16</definedName>
    <definedName name="_xlnm.Print_Area" localSheetId="29">'Student Fee Fund'!$A$1:$F$43</definedName>
    <definedName name="_xlnm.Print_Area" localSheetId="0">'Useful Information'!$A$1:$F$68</definedName>
    <definedName name="_xlnm.Print_Area" localSheetId="15">'Worksheet Pages'!$A$1:$J$25</definedName>
  </definedNames>
  <calcPr calcId="171027" iterateDelta="0"/>
</workbook>
</file>

<file path=xl/calcChain.xml><?xml version="1.0" encoding="utf-8"?>
<calcChain xmlns="http://schemas.openxmlformats.org/spreadsheetml/2006/main">
  <c r="D5" i="39" l="1"/>
  <c r="F1" i="63"/>
  <c r="A43" i="64"/>
  <c r="F35" i="41"/>
  <c r="E35" i="41"/>
  <c r="D35" i="41"/>
  <c r="G35" i="66" l="1"/>
  <c r="F38" i="66"/>
  <c r="E38" i="66"/>
  <c r="G37" i="66"/>
  <c r="G36" i="66"/>
  <c r="G34" i="66"/>
  <c r="G33" i="66"/>
  <c r="G32" i="66"/>
  <c r="G31" i="66"/>
  <c r="G30" i="66"/>
  <c r="G29" i="66"/>
  <c r="G28" i="66"/>
  <c r="G27" i="66"/>
  <c r="G26" i="66"/>
  <c r="G25" i="66"/>
  <c r="G24" i="66"/>
  <c r="G22" i="66"/>
  <c r="G21" i="66"/>
  <c r="G20" i="66"/>
  <c r="G17" i="66"/>
  <c r="G16" i="66"/>
  <c r="G15" i="66"/>
  <c r="G14" i="66"/>
  <c r="G11" i="66"/>
  <c r="F2" i="32"/>
  <c r="G38" i="66" l="1"/>
  <c r="D13" i="39"/>
  <c r="D12" i="39"/>
  <c r="D11" i="39"/>
  <c r="D10" i="39"/>
  <c r="D9" i="39"/>
  <c r="D8" i="39"/>
  <c r="D7" i="39"/>
  <c r="D6" i="39"/>
  <c r="G16" i="61"/>
  <c r="G15" i="61"/>
  <c r="G12" i="61"/>
  <c r="G11" i="61"/>
  <c r="G10" i="61"/>
  <c r="D16" i="61"/>
  <c r="D15" i="61"/>
  <c r="D14" i="61"/>
  <c r="D13" i="61"/>
  <c r="D12" i="61"/>
  <c r="D11" i="61"/>
  <c r="D10" i="61"/>
  <c r="D9" i="61"/>
  <c r="D8" i="61"/>
  <c r="D28" i="36" l="1"/>
  <c r="D27" i="36"/>
  <c r="F27" i="64" l="1"/>
  <c r="E27" i="64"/>
  <c r="D27" i="64"/>
  <c r="C27" i="64"/>
  <c r="B27" i="64"/>
  <c r="A27" i="64"/>
  <c r="A6" i="64"/>
  <c r="D23" i="63"/>
  <c r="B10" i="6" s="1"/>
  <c r="F17" i="63"/>
  <c r="E16" i="63"/>
  <c r="E33" i="63" s="1"/>
  <c r="D16" i="63"/>
  <c r="D33" i="63" s="1"/>
  <c r="I10" i="30"/>
  <c r="E20" i="64" s="1"/>
  <c r="H10" i="30"/>
  <c r="D20" i="64" s="1"/>
  <c r="B2" i="33"/>
  <c r="D2" i="36"/>
  <c r="F2" i="6"/>
  <c r="F2" i="5"/>
  <c r="G2" i="30"/>
  <c r="F43" i="43"/>
  <c r="F44" i="43" s="1"/>
  <c r="F46" i="43" s="1"/>
  <c r="I1" i="6"/>
  <c r="A37" i="53"/>
  <c r="A36" i="53"/>
  <c r="A35" i="53"/>
  <c r="A22" i="33"/>
  <c r="A21" i="33"/>
  <c r="D12" i="33"/>
  <c r="D25" i="33" s="1"/>
  <c r="D20" i="33"/>
  <c r="A18" i="33"/>
  <c r="A14" i="33"/>
  <c r="A13" i="33"/>
  <c r="A12" i="33"/>
  <c r="A11" i="33"/>
  <c r="D1" i="33"/>
  <c r="A4" i="61"/>
  <c r="A8" i="40"/>
  <c r="A3" i="61"/>
  <c r="A6" i="40"/>
  <c r="E7" i="39"/>
  <c r="E8" i="39"/>
  <c r="E9" i="39"/>
  <c r="E12" i="39"/>
  <c r="E13" i="39"/>
  <c r="B24" i="6"/>
  <c r="E17" i="6"/>
  <c r="I17" i="6" s="1"/>
  <c r="E17" i="5" s="1"/>
  <c r="I17" i="5" s="1"/>
  <c r="E17" i="30" s="1"/>
  <c r="J17" i="30" s="1"/>
  <c r="D14" i="6"/>
  <c r="D13" i="6"/>
  <c r="D12" i="6"/>
  <c r="F6" i="6"/>
  <c r="F18" i="6" s="1"/>
  <c r="D6" i="6"/>
  <c r="D18" i="54"/>
  <c r="H16" i="6" s="1"/>
  <c r="B26" i="64" s="1"/>
  <c r="D25" i="54"/>
  <c r="D38" i="54" s="1"/>
  <c r="C16" i="6" s="1"/>
  <c r="E16" i="6" s="1"/>
  <c r="D16" i="44"/>
  <c r="D32" i="44" s="1"/>
  <c r="D16" i="45"/>
  <c r="H8" i="6"/>
  <c r="B18" i="64" s="1"/>
  <c r="D12" i="46"/>
  <c r="H9" i="6" s="1"/>
  <c r="B19" i="64" s="1"/>
  <c r="D12" i="52"/>
  <c r="H14" i="6" s="1"/>
  <c r="B25" i="40" s="1"/>
  <c r="B40" i="64" s="1"/>
  <c r="D20" i="52"/>
  <c r="B14" i="6" s="1"/>
  <c r="D18" i="53"/>
  <c r="H15" i="6" s="1"/>
  <c r="D22" i="44"/>
  <c r="D31" i="44" s="1"/>
  <c r="D23" i="45"/>
  <c r="B8" i="6"/>
  <c r="D18" i="46"/>
  <c r="D25" i="46" s="1"/>
  <c r="D25" i="53"/>
  <c r="D40" i="53" s="1"/>
  <c r="B15" i="6"/>
  <c r="D34" i="41"/>
  <c r="D36" i="41" s="1"/>
  <c r="G6" i="6" s="1"/>
  <c r="G18" i="6" s="1"/>
  <c r="D32" i="45"/>
  <c r="C8" i="6"/>
  <c r="E8" i="6" s="1"/>
  <c r="D16" i="48"/>
  <c r="H11" i="6" s="1"/>
  <c r="B22" i="40" s="1"/>
  <c r="B37" i="64" s="1"/>
  <c r="D23" i="48"/>
  <c r="B11" i="6" s="1"/>
  <c r="D37" i="48"/>
  <c r="D12" i="49"/>
  <c r="H12" i="6" s="1"/>
  <c r="B22" i="64" s="1"/>
  <c r="D20" i="49"/>
  <c r="B12" i="6" s="1"/>
  <c r="D36" i="49"/>
  <c r="C12" i="6" s="1"/>
  <c r="D14" i="51"/>
  <c r="D43" i="51" s="1"/>
  <c r="D21" i="51"/>
  <c r="B13" i="6" s="1"/>
  <c r="D9" i="42"/>
  <c r="D36" i="43" s="1"/>
  <c r="D38" i="43" s="1"/>
  <c r="B24" i="5"/>
  <c r="F6" i="5"/>
  <c r="D12" i="5"/>
  <c r="D14" i="5"/>
  <c r="D13" i="5"/>
  <c r="D6" i="5"/>
  <c r="I1" i="5"/>
  <c r="E18" i="53"/>
  <c r="H15" i="5" s="1"/>
  <c r="C25" i="64" s="1"/>
  <c r="E18" i="54"/>
  <c r="E39" i="54" s="1"/>
  <c r="E16" i="44"/>
  <c r="H7" i="5" s="1"/>
  <c r="C17" i="64" s="1"/>
  <c r="E16" i="45"/>
  <c r="H8" i="5"/>
  <c r="C18" i="64" s="1"/>
  <c r="E12" i="46"/>
  <c r="H9" i="5" s="1"/>
  <c r="C19" i="64" s="1"/>
  <c r="E12" i="52"/>
  <c r="H14" i="5" s="1"/>
  <c r="C25" i="40" s="1"/>
  <c r="C40" i="64" s="1"/>
  <c r="E34" i="41"/>
  <c r="E39" i="43" s="1"/>
  <c r="D33" i="45"/>
  <c r="D34" i="45"/>
  <c r="E23" i="45" s="1"/>
  <c r="E16" i="48"/>
  <c r="H11" i="5" s="1"/>
  <c r="C21" i="64" s="1"/>
  <c r="E12" i="49"/>
  <c r="H12" i="5" s="1"/>
  <c r="C23" i="40" s="1"/>
  <c r="C38" i="64" s="1"/>
  <c r="E14" i="51"/>
  <c r="E43" i="51" s="1"/>
  <c r="C28" i="30"/>
  <c r="A28" i="30"/>
  <c r="I16" i="30"/>
  <c r="E26" i="64" s="1"/>
  <c r="F6" i="30"/>
  <c r="F18" i="30" s="1"/>
  <c r="I28" i="30"/>
  <c r="H28" i="30"/>
  <c r="G28" i="30"/>
  <c r="F28" i="30"/>
  <c r="I24" i="30"/>
  <c r="H24" i="30"/>
  <c r="G24" i="30"/>
  <c r="F24" i="30"/>
  <c r="D6" i="30"/>
  <c r="F22" i="30" s="1"/>
  <c r="I12" i="30"/>
  <c r="E22" i="64" s="1"/>
  <c r="D12" i="30"/>
  <c r="G22" i="30" s="1"/>
  <c r="I6" i="30"/>
  <c r="E16" i="64" s="1"/>
  <c r="I15" i="30"/>
  <c r="E25" i="64" s="1"/>
  <c r="I14" i="30"/>
  <c r="E24" i="64" s="1"/>
  <c r="D14" i="30"/>
  <c r="I22" i="30" s="1"/>
  <c r="D13" i="30"/>
  <c r="H22" i="30" s="1"/>
  <c r="I11" i="30"/>
  <c r="E21" i="64" s="1"/>
  <c r="I8" i="30"/>
  <c r="E18" i="64" s="1"/>
  <c r="J1" i="30"/>
  <c r="E41" i="53"/>
  <c r="F19" i="53"/>
  <c r="H15" i="30"/>
  <c r="D25" i="64" s="1"/>
  <c r="F36" i="41"/>
  <c r="G6" i="30" s="1"/>
  <c r="G18" i="30" s="1"/>
  <c r="E32" i="44"/>
  <c r="F17" i="44"/>
  <c r="H7" i="30" s="1"/>
  <c r="D17" i="64" s="1"/>
  <c r="E33" i="45"/>
  <c r="F17" i="45"/>
  <c r="H8" i="30"/>
  <c r="D19" i="40" s="1"/>
  <c r="D34" i="64" s="1"/>
  <c r="D21" i="40"/>
  <c r="D36" i="64" s="1"/>
  <c r="F17" i="48"/>
  <c r="H11" i="30" s="1"/>
  <c r="D21" i="64" s="1"/>
  <c r="F43" i="49"/>
  <c r="F13" i="49"/>
  <c r="H12" i="30"/>
  <c r="D23" i="40" s="1"/>
  <c r="D38" i="64" s="1"/>
  <c r="F46" i="51"/>
  <c r="F47" i="51" s="1"/>
  <c r="F49" i="51" s="1"/>
  <c r="F15" i="51"/>
  <c r="H13" i="30" s="1"/>
  <c r="D23" i="64" s="1"/>
  <c r="F13" i="52"/>
  <c r="H14" i="30" s="1"/>
  <c r="D24" i="64" s="1"/>
  <c r="F42" i="52"/>
  <c r="F43" i="52" s="1"/>
  <c r="F45" i="52" s="1"/>
  <c r="F19" i="54"/>
  <c r="F1" i="49"/>
  <c r="A31" i="49"/>
  <c r="A34" i="49"/>
  <c r="A29" i="49"/>
  <c r="A28" i="49"/>
  <c r="A27" i="49"/>
  <c r="A33" i="49"/>
  <c r="A9" i="49"/>
  <c r="A40" i="49"/>
  <c r="A39" i="49"/>
  <c r="A38" i="49"/>
  <c r="A37" i="49"/>
  <c r="A36" i="49"/>
  <c r="A35" i="49"/>
  <c r="A32" i="49"/>
  <c r="A30" i="49"/>
  <c r="A26" i="49"/>
  <c r="A25" i="49"/>
  <c r="A24" i="49"/>
  <c r="A23" i="49"/>
  <c r="A22" i="49"/>
  <c r="A21" i="49"/>
  <c r="A20" i="49"/>
  <c r="A19" i="49"/>
  <c r="A18" i="49"/>
  <c r="A17" i="49"/>
  <c r="A16" i="49"/>
  <c r="A15" i="49"/>
  <c r="A14" i="49"/>
  <c r="A13" i="49"/>
  <c r="A12" i="49"/>
  <c r="A11" i="49"/>
  <c r="A10" i="49"/>
  <c r="A8" i="49"/>
  <c r="A7" i="49"/>
  <c r="A6" i="49"/>
  <c r="A5" i="49"/>
  <c r="F1" i="46"/>
  <c r="A24" i="46"/>
  <c r="A21" i="46"/>
  <c r="A27" i="46"/>
  <c r="A26" i="46"/>
  <c r="A25" i="46"/>
  <c r="A23" i="46"/>
  <c r="A22" i="46"/>
  <c r="A20" i="46"/>
  <c r="A19" i="46"/>
  <c r="A18" i="46"/>
  <c r="A17" i="46"/>
  <c r="A16" i="46"/>
  <c r="A15" i="46"/>
  <c r="A14" i="46"/>
  <c r="A13" i="46"/>
  <c r="A12" i="46"/>
  <c r="A11" i="46"/>
  <c r="A10" i="46"/>
  <c r="A9" i="46"/>
  <c r="A8" i="46"/>
  <c r="A7" i="46"/>
  <c r="A6" i="46"/>
  <c r="A5" i="46"/>
  <c r="F1" i="53"/>
  <c r="A38" i="53"/>
  <c r="A17" i="53"/>
  <c r="A16" i="53"/>
  <c r="A15" i="53"/>
  <c r="A14" i="53"/>
  <c r="A13" i="53"/>
  <c r="A42" i="53"/>
  <c r="A41" i="53"/>
  <c r="A40" i="53"/>
  <c r="A39" i="53"/>
  <c r="A34" i="53"/>
  <c r="A33" i="53"/>
  <c r="A32" i="53"/>
  <c r="A31" i="53"/>
  <c r="A30" i="53"/>
  <c r="A29" i="53"/>
  <c r="A28" i="53"/>
  <c r="A27" i="53"/>
  <c r="A26" i="53"/>
  <c r="A25" i="53"/>
  <c r="A24" i="53"/>
  <c r="A23" i="53"/>
  <c r="A22" i="53"/>
  <c r="A21" i="53"/>
  <c r="A20" i="53"/>
  <c r="A19" i="53"/>
  <c r="A18" i="53"/>
  <c r="A12" i="53"/>
  <c r="A11" i="53"/>
  <c r="A10" i="53"/>
  <c r="A9" i="53"/>
  <c r="A8" i="53"/>
  <c r="A7" i="53"/>
  <c r="A6" i="53"/>
  <c r="A5" i="53"/>
  <c r="F1" i="32"/>
  <c r="F4" i="32"/>
  <c r="F24" i="50"/>
  <c r="B21" i="32" s="1"/>
  <c r="D24" i="50"/>
  <c r="B20" i="32" s="1"/>
  <c r="H23" i="50"/>
  <c r="H20" i="50"/>
  <c r="H21" i="50"/>
  <c r="H22" i="50"/>
  <c r="F1" i="44"/>
  <c r="A33" i="44"/>
  <c r="A32" i="44"/>
  <c r="A31" i="44"/>
  <c r="A30" i="44"/>
  <c r="A29" i="44"/>
  <c r="A28" i="44"/>
  <c r="A27" i="44"/>
  <c r="A26" i="44"/>
  <c r="A25" i="44"/>
  <c r="A24" i="44"/>
  <c r="A23" i="44"/>
  <c r="A22" i="44"/>
  <c r="A21" i="44"/>
  <c r="A20" i="44"/>
  <c r="A19" i="44"/>
  <c r="A18" i="44"/>
  <c r="A17" i="44"/>
  <c r="A16" i="44"/>
  <c r="A15" i="44"/>
  <c r="A14" i="44"/>
  <c r="A13" i="44"/>
  <c r="A12" i="44"/>
  <c r="A11" i="44"/>
  <c r="A10" i="44"/>
  <c r="A9" i="44"/>
  <c r="A8" i="44"/>
  <c r="A7" i="44"/>
  <c r="A6" i="44"/>
  <c r="A5" i="44"/>
  <c r="F1" i="45"/>
  <c r="A34" i="45"/>
  <c r="A33" i="45"/>
  <c r="A32" i="45"/>
  <c r="A31" i="45"/>
  <c r="A30" i="45"/>
  <c r="A29" i="45"/>
  <c r="A28" i="45"/>
  <c r="A27" i="45"/>
  <c r="A26" i="45"/>
  <c r="A25" i="45"/>
  <c r="A24" i="45"/>
  <c r="A23" i="45"/>
  <c r="A22" i="45"/>
  <c r="A21" i="45"/>
  <c r="A20" i="45"/>
  <c r="A19" i="45"/>
  <c r="A18" i="45"/>
  <c r="A17" i="45"/>
  <c r="A16" i="45"/>
  <c r="A15" i="45"/>
  <c r="A14" i="45"/>
  <c r="A13" i="45"/>
  <c r="A12" i="45"/>
  <c r="A11" i="45"/>
  <c r="A10" i="45"/>
  <c r="A9" i="45"/>
  <c r="A8" i="45"/>
  <c r="A7" i="45"/>
  <c r="A6" i="45"/>
  <c r="A5" i="45"/>
  <c r="F1" i="41"/>
  <c r="A39" i="41"/>
  <c r="A38" i="41"/>
  <c r="A37" i="41"/>
  <c r="A36" i="41"/>
  <c r="A35" i="41"/>
  <c r="A34" i="41"/>
  <c r="A33" i="41"/>
  <c r="A32" i="41"/>
  <c r="A31" i="41"/>
  <c r="A30" i="41"/>
  <c r="A29" i="41"/>
  <c r="A28" i="41"/>
  <c r="A27" i="41"/>
  <c r="A26" i="41"/>
  <c r="A25" i="41"/>
  <c r="A24" i="41"/>
  <c r="A23" i="41"/>
  <c r="A22" i="41"/>
  <c r="A21" i="41"/>
  <c r="A20" i="41"/>
  <c r="A19" i="41"/>
  <c r="A18" i="41"/>
  <c r="A17" i="41"/>
  <c r="A16" i="41"/>
  <c r="A15" i="41"/>
  <c r="A14" i="41"/>
  <c r="A13" i="41"/>
  <c r="A12" i="41"/>
  <c r="A11" i="41"/>
  <c r="A10" i="41"/>
  <c r="A9" i="41"/>
  <c r="A8" i="41"/>
  <c r="A7" i="41"/>
  <c r="A6" i="41"/>
  <c r="A5" i="41"/>
  <c r="A29" i="42"/>
  <c r="A23" i="42"/>
  <c r="F1" i="42"/>
  <c r="A16" i="42"/>
  <c r="A36" i="42"/>
  <c r="A37" i="42"/>
  <c r="A35" i="42"/>
  <c r="A34" i="42"/>
  <c r="A33" i="42"/>
  <c r="A32" i="42"/>
  <c r="A31" i="42"/>
  <c r="A30" i="42"/>
  <c r="A28" i="42"/>
  <c r="A27" i="42"/>
  <c r="A26" i="42"/>
  <c r="A25" i="42"/>
  <c r="A24" i="42"/>
  <c r="A22" i="42"/>
  <c r="A21" i="42"/>
  <c r="A20" i="42"/>
  <c r="A19" i="42"/>
  <c r="A18" i="42"/>
  <c r="A17" i="42"/>
  <c r="A15" i="42"/>
  <c r="A14" i="42"/>
  <c r="A13" i="42"/>
  <c r="A12" i="42"/>
  <c r="A11" i="42"/>
  <c r="A10" i="42"/>
  <c r="A9" i="42"/>
  <c r="A8" i="42"/>
  <c r="A7" i="42"/>
  <c r="A6" i="42"/>
  <c r="A5" i="42"/>
  <c r="A39" i="43"/>
  <c r="A38" i="43"/>
  <c r="A37" i="43"/>
  <c r="A36" i="43"/>
  <c r="A35" i="43"/>
  <c r="A34" i="43"/>
  <c r="A33" i="43"/>
  <c r="A32" i="43"/>
  <c r="A30" i="43"/>
  <c r="A29" i="43"/>
  <c r="A28" i="43"/>
  <c r="A27" i="43"/>
  <c r="A26" i="43"/>
  <c r="A25" i="43"/>
  <c r="A24" i="43"/>
  <c r="A21" i="43"/>
  <c r="A20" i="43"/>
  <c r="A19" i="43"/>
  <c r="A18" i="43"/>
  <c r="A17" i="43"/>
  <c r="A16" i="43"/>
  <c r="A15" i="43"/>
  <c r="A14" i="43"/>
  <c r="A13" i="43"/>
  <c r="A12" i="43"/>
  <c r="A11" i="43"/>
  <c r="A10" i="43"/>
  <c r="A9" i="43"/>
  <c r="A8" i="43"/>
  <c r="A7" i="43"/>
  <c r="A6" i="43"/>
  <c r="F1" i="43"/>
  <c r="B28" i="40"/>
  <c r="B43" i="64" s="1"/>
  <c r="A28" i="40"/>
  <c r="C28" i="40"/>
  <c r="C43" i="64" s="1"/>
  <c r="F28" i="40"/>
  <c r="F43" i="64" s="1"/>
  <c r="E28" i="40"/>
  <c r="E43" i="64" s="1"/>
  <c r="D28" i="40"/>
  <c r="D43" i="64" s="1"/>
  <c r="F1" i="52"/>
  <c r="A34" i="52"/>
  <c r="A30" i="52"/>
  <c r="A29" i="52"/>
  <c r="A32" i="52"/>
  <c r="A40" i="52"/>
  <c r="A39" i="52"/>
  <c r="A38" i="52"/>
  <c r="A37" i="52"/>
  <c r="A36" i="52"/>
  <c r="A35" i="52"/>
  <c r="A33" i="52"/>
  <c r="A31" i="52"/>
  <c r="A28" i="52"/>
  <c r="A27" i="52"/>
  <c r="A26" i="52"/>
  <c r="A25" i="52"/>
  <c r="A24" i="52"/>
  <c r="A22" i="52"/>
  <c r="A21" i="52"/>
  <c r="A20" i="52"/>
  <c r="A19" i="52"/>
  <c r="A18" i="52"/>
  <c r="A17" i="52"/>
  <c r="A16" i="52"/>
  <c r="A15" i="52"/>
  <c r="A14" i="52"/>
  <c r="A13" i="52"/>
  <c r="A12" i="52"/>
  <c r="A11" i="52"/>
  <c r="A10" i="52"/>
  <c r="A8" i="52"/>
  <c r="A7" i="52"/>
  <c r="A6" i="52"/>
  <c r="A5" i="52"/>
  <c r="A25" i="33"/>
  <c r="A23" i="33"/>
  <c r="A20" i="33"/>
  <c r="A19" i="33"/>
  <c r="A17" i="33"/>
  <c r="A16" i="33"/>
  <c r="A15" i="33"/>
  <c r="A10" i="33"/>
  <c r="A9" i="33"/>
  <c r="A8" i="33"/>
  <c r="A7" i="33"/>
  <c r="A6" i="33"/>
  <c r="A5" i="33"/>
  <c r="A4" i="33"/>
  <c r="C29" i="36"/>
  <c r="C30" i="36"/>
  <c r="C31" i="36" s="1"/>
  <c r="F29" i="36"/>
  <c r="F30" i="36" s="1"/>
  <c r="E29" i="36"/>
  <c r="E30" i="36" s="1"/>
  <c r="E31" i="36" s="1"/>
  <c r="D29" i="36"/>
  <c r="D30" i="36" s="1"/>
  <c r="F1" i="36"/>
  <c r="E2" i="39"/>
  <c r="D1" i="39"/>
  <c r="F1" i="48"/>
  <c r="A36" i="48"/>
  <c r="A33" i="48"/>
  <c r="A39" i="48"/>
  <c r="A38" i="48"/>
  <c r="A37" i="48"/>
  <c r="A35" i="48"/>
  <c r="A34" i="48"/>
  <c r="A32" i="48"/>
  <c r="A31" i="48"/>
  <c r="A30" i="48"/>
  <c r="A29" i="48"/>
  <c r="A28" i="48"/>
  <c r="A27" i="48"/>
  <c r="A25" i="48"/>
  <c r="A26" i="48"/>
  <c r="A24" i="48"/>
  <c r="A23" i="48"/>
  <c r="A22" i="48"/>
  <c r="A21" i="48"/>
  <c r="A20" i="48"/>
  <c r="A19" i="48"/>
  <c r="A18" i="48"/>
  <c r="A17" i="48"/>
  <c r="A16" i="48"/>
  <c r="A15" i="48"/>
  <c r="A14" i="48"/>
  <c r="A13" i="48"/>
  <c r="A12" i="48"/>
  <c r="A11" i="48"/>
  <c r="A10" i="48"/>
  <c r="A9" i="48"/>
  <c r="A8" i="48"/>
  <c r="A7" i="48"/>
  <c r="A6" i="48"/>
  <c r="A5" i="48"/>
  <c r="F1" i="51"/>
  <c r="A38" i="51"/>
  <c r="A37" i="51"/>
  <c r="A36" i="51"/>
  <c r="A35" i="51"/>
  <c r="A34" i="51"/>
  <c r="A31" i="51"/>
  <c r="A24" i="51"/>
  <c r="A39" i="51"/>
  <c r="A44" i="51"/>
  <c r="A43" i="51"/>
  <c r="A42" i="51"/>
  <c r="A41" i="51"/>
  <c r="A40" i="51"/>
  <c r="A33" i="51"/>
  <c r="A32" i="51"/>
  <c r="A30" i="51"/>
  <c r="A29" i="51"/>
  <c r="A28" i="51"/>
  <c r="A27" i="51"/>
  <c r="A26" i="51"/>
  <c r="A25" i="51"/>
  <c r="A23" i="51"/>
  <c r="A22" i="51"/>
  <c r="A21" i="51"/>
  <c r="A20" i="51"/>
  <c r="A19" i="51"/>
  <c r="A18" i="51"/>
  <c r="A17" i="51"/>
  <c r="A16" i="51"/>
  <c r="A15" i="51"/>
  <c r="A14" i="51"/>
  <c r="A13" i="51"/>
  <c r="A12" i="51"/>
  <c r="A11" i="51"/>
  <c r="A10" i="51"/>
  <c r="A9" i="51"/>
  <c r="A8" i="51"/>
  <c r="A7" i="51"/>
  <c r="A6" i="51"/>
  <c r="A5" i="51"/>
  <c r="A40" i="54"/>
  <c r="A39" i="54"/>
  <c r="A38" i="54"/>
  <c r="A37" i="54"/>
  <c r="A36" i="54"/>
  <c r="A35" i="54"/>
  <c r="A34" i="54"/>
  <c r="A33" i="54"/>
  <c r="A32" i="54"/>
  <c r="A31" i="54"/>
  <c r="A30" i="54"/>
  <c r="A29" i="54"/>
  <c r="A28" i="54"/>
  <c r="A27" i="54"/>
  <c r="A26" i="54"/>
  <c r="A25" i="54"/>
  <c r="A24" i="54"/>
  <c r="A23" i="54"/>
  <c r="A22" i="54"/>
  <c r="A21" i="54"/>
  <c r="A20" i="54"/>
  <c r="A19" i="54"/>
  <c r="A18" i="54"/>
  <c r="A17" i="54"/>
  <c r="A16" i="54"/>
  <c r="A15" i="54"/>
  <c r="A14" i="54"/>
  <c r="A13" i="54"/>
  <c r="A12" i="54"/>
  <c r="A11" i="54"/>
  <c r="A10" i="54"/>
  <c r="A9" i="54"/>
  <c r="A8" i="54"/>
  <c r="A7" i="54"/>
  <c r="A6" i="54"/>
  <c r="A5" i="54"/>
  <c r="F1" i="54"/>
  <c r="D40" i="51"/>
  <c r="C13" i="6" s="1"/>
  <c r="B6" i="6"/>
  <c r="B9" i="6"/>
  <c r="F44" i="49"/>
  <c r="F46" i="49"/>
  <c r="H16" i="30"/>
  <c r="D27" i="40" s="1"/>
  <c r="D42" i="64" s="1"/>
  <c r="F23" i="30" l="1"/>
  <c r="F25" i="30" s="1"/>
  <c r="H11" i="32" s="1"/>
  <c r="E38" i="48"/>
  <c r="C15" i="6"/>
  <c r="E15" i="6" s="1"/>
  <c r="I15" i="6" s="1"/>
  <c r="C9" i="6"/>
  <c r="E9" i="6" s="1"/>
  <c r="B26" i="40"/>
  <c r="B41" i="64" s="1"/>
  <c r="B25" i="64"/>
  <c r="E32" i="45"/>
  <c r="B8" i="5"/>
  <c r="E26" i="46"/>
  <c r="E26" i="40"/>
  <c r="E41" i="64" s="1"/>
  <c r="E39" i="49"/>
  <c r="G23" i="30"/>
  <c r="G22" i="64" s="1"/>
  <c r="D39" i="49"/>
  <c r="E36" i="41"/>
  <c r="G6" i="5" s="1"/>
  <c r="G18" i="5" s="1"/>
  <c r="D39" i="54"/>
  <c r="D26" i="46"/>
  <c r="D27" i="46" s="1"/>
  <c r="E18" i="46" s="1"/>
  <c r="D41" i="53"/>
  <c r="D42" i="53" s="1"/>
  <c r="E25" i="53" s="1"/>
  <c r="F31" i="36"/>
  <c r="D36" i="52"/>
  <c r="C14" i="6" s="1"/>
  <c r="H10" i="5"/>
  <c r="C20" i="64" s="1"/>
  <c r="I23" i="30"/>
  <c r="G25" i="40" s="1"/>
  <c r="G40" i="64" s="1"/>
  <c r="H16" i="5"/>
  <c r="C26" i="64" s="1"/>
  <c r="H13" i="5"/>
  <c r="C24" i="40" s="1"/>
  <c r="C39" i="64" s="1"/>
  <c r="D24" i="40"/>
  <c r="D39" i="64" s="1"/>
  <c r="E39" i="52"/>
  <c r="B22" i="32"/>
  <c r="H24" i="50"/>
  <c r="H10" i="6"/>
  <c r="B20" i="64" s="1"/>
  <c r="D32" i="63"/>
  <c r="D40" i="54"/>
  <c r="E25" i="54" s="1"/>
  <c r="B16" i="6"/>
  <c r="B16" i="5"/>
  <c r="E38" i="54"/>
  <c r="D38" i="48"/>
  <c r="D39" i="48" s="1"/>
  <c r="E23" i="48" s="1"/>
  <c r="E37" i="48" s="1"/>
  <c r="C11" i="6"/>
  <c r="E11" i="6" s="1"/>
  <c r="H13" i="6"/>
  <c r="B23" i="64" s="1"/>
  <c r="D42" i="51"/>
  <c r="D44" i="51" s="1"/>
  <c r="E21" i="51" s="1"/>
  <c r="E40" i="51" s="1"/>
  <c r="D38" i="49"/>
  <c r="D40" i="49" s="1"/>
  <c r="E20" i="49" s="1"/>
  <c r="D39" i="52"/>
  <c r="D38" i="52"/>
  <c r="H7" i="6"/>
  <c r="B17" i="64" s="1"/>
  <c r="D33" i="44"/>
  <c r="E22" i="44" s="1"/>
  <c r="C7" i="6"/>
  <c r="E7" i="6" s="1"/>
  <c r="B7" i="6"/>
  <c r="D39" i="43"/>
  <c r="D40" i="43" s="1"/>
  <c r="E9" i="42" s="1"/>
  <c r="B6" i="5" s="1"/>
  <c r="B18" i="40"/>
  <c r="B33" i="64" s="1"/>
  <c r="E23" i="40"/>
  <c r="E38" i="64" s="1"/>
  <c r="E21" i="40"/>
  <c r="E36" i="64" s="1"/>
  <c r="C22" i="64"/>
  <c r="C6" i="6"/>
  <c r="C18" i="40"/>
  <c r="C33" i="64" s="1"/>
  <c r="F37" i="41"/>
  <c r="B32" i="46" s="1"/>
  <c r="D32" i="46" s="1"/>
  <c r="F13" i="46" s="1"/>
  <c r="H6" i="6"/>
  <c r="B16" i="64" s="1"/>
  <c r="D18" i="64"/>
  <c r="C21" i="40"/>
  <c r="C36" i="64" s="1"/>
  <c r="E27" i="40"/>
  <c r="E42" i="64" s="1"/>
  <c r="C19" i="40"/>
  <c r="C34" i="64" s="1"/>
  <c r="D22" i="64"/>
  <c r="E17" i="40"/>
  <c r="D26" i="40"/>
  <c r="D41" i="64" s="1"/>
  <c r="D18" i="5"/>
  <c r="C24" i="64"/>
  <c r="E25" i="40"/>
  <c r="E40" i="64" s="1"/>
  <c r="E22" i="40"/>
  <c r="E37" i="64" s="1"/>
  <c r="B20" i="40"/>
  <c r="B35" i="64" s="1"/>
  <c r="E12" i="6"/>
  <c r="I12" i="6" s="1"/>
  <c r="I16" i="6"/>
  <c r="D25" i="40"/>
  <c r="D40" i="64" s="1"/>
  <c r="D18" i="6"/>
  <c r="I9" i="6"/>
  <c r="H23" i="30"/>
  <c r="H25" i="30" s="1"/>
  <c r="H13" i="32" s="1"/>
  <c r="G23" i="40"/>
  <c r="G38" i="64" s="1"/>
  <c r="C20" i="40"/>
  <c r="C35" i="64" s="1"/>
  <c r="B24" i="64"/>
  <c r="D18" i="40"/>
  <c r="D33" i="64" s="1"/>
  <c r="C27" i="40"/>
  <c r="C42" i="64" s="1"/>
  <c r="B21" i="64"/>
  <c r="B27" i="40"/>
  <c r="B42" i="64" s="1"/>
  <c r="D18" i="30"/>
  <c r="I18" i="30"/>
  <c r="C22" i="40"/>
  <c r="C37" i="64" s="1"/>
  <c r="F18" i="5"/>
  <c r="E19" i="40"/>
  <c r="E34" i="64" s="1"/>
  <c r="H6" i="30"/>
  <c r="D16" i="64" s="1"/>
  <c r="I11" i="6"/>
  <c r="B19" i="40"/>
  <c r="B34" i="64" s="1"/>
  <c r="E13" i="6"/>
  <c r="E14" i="6"/>
  <c r="I14" i="6" s="1"/>
  <c r="E28" i="64"/>
  <c r="D22" i="40"/>
  <c r="D37" i="64" s="1"/>
  <c r="C26" i="40"/>
  <c r="C41" i="64" s="1"/>
  <c r="B23" i="40"/>
  <c r="B38" i="64" s="1"/>
  <c r="D31" i="36"/>
  <c r="I8" i="6"/>
  <c r="D26" i="64"/>
  <c r="G17" i="40" l="1"/>
  <c r="G32" i="64" s="1"/>
  <c r="G16" i="64"/>
  <c r="H6" i="5"/>
  <c r="C16" i="64" s="1"/>
  <c r="C28" i="64" s="1"/>
  <c r="E40" i="53"/>
  <c r="B15" i="5"/>
  <c r="E25" i="46"/>
  <c r="B9" i="5"/>
  <c r="B21" i="40"/>
  <c r="B36" i="64" s="1"/>
  <c r="G25" i="30"/>
  <c r="E12" i="32" s="1"/>
  <c r="I7" i="6"/>
  <c r="B18" i="6"/>
  <c r="E34" i="45"/>
  <c r="F23" i="45" s="1"/>
  <c r="C8" i="5"/>
  <c r="E8" i="5"/>
  <c r="I8" i="5" s="1"/>
  <c r="I13" i="6"/>
  <c r="I25" i="30"/>
  <c r="G24" i="64"/>
  <c r="C23" i="64"/>
  <c r="D34" i="63"/>
  <c r="E23" i="63" s="1"/>
  <c r="C10" i="6"/>
  <c r="E10" i="6" s="1"/>
  <c r="I10" i="6" s="1"/>
  <c r="C16" i="5"/>
  <c r="E16" i="5" s="1"/>
  <c r="I16" i="5" s="1"/>
  <c r="E40" i="54"/>
  <c r="F25" i="54" s="1"/>
  <c r="B11" i="5"/>
  <c r="E39" i="48"/>
  <c r="F23" i="48" s="1"/>
  <c r="C11" i="5"/>
  <c r="B24" i="40"/>
  <c r="B39" i="64" s="1"/>
  <c r="B13" i="5"/>
  <c r="E42" i="51"/>
  <c r="E44" i="51" s="1"/>
  <c r="F21" i="51" s="1"/>
  <c r="C13" i="5"/>
  <c r="B12" i="5"/>
  <c r="E36" i="49"/>
  <c r="D40" i="52"/>
  <c r="E20" i="52" s="1"/>
  <c r="B14" i="5" s="1"/>
  <c r="E31" i="44"/>
  <c r="B7" i="5"/>
  <c r="E6" i="6"/>
  <c r="I6" i="6" s="1"/>
  <c r="H22" i="64"/>
  <c r="B28" i="64"/>
  <c r="E29" i="40"/>
  <c r="E44" i="64" s="1"/>
  <c r="E32" i="64"/>
  <c r="H9" i="30"/>
  <c r="D20" i="40" s="1"/>
  <c r="D35" i="64" s="1"/>
  <c r="H18" i="6"/>
  <c r="B17" i="40"/>
  <c r="H23" i="40"/>
  <c r="H38" i="64" s="1"/>
  <c r="E36" i="43"/>
  <c r="E38" i="43" s="1"/>
  <c r="E40" i="43" s="1"/>
  <c r="F9" i="42" s="1"/>
  <c r="D5" i="36"/>
  <c r="D32" i="36" s="1"/>
  <c r="C6" i="39" s="1"/>
  <c r="E6" i="39" s="1"/>
  <c r="F5" i="36"/>
  <c r="F32" i="36" s="1"/>
  <c r="C11" i="39" s="1"/>
  <c r="E11" i="39" s="1"/>
  <c r="H14" i="32"/>
  <c r="J14" i="32" s="1"/>
  <c r="F14" i="61" s="1"/>
  <c r="G14" i="61" s="1"/>
  <c r="D17" i="40"/>
  <c r="D32" i="64" s="1"/>
  <c r="H24" i="40"/>
  <c r="H39" i="64" s="1"/>
  <c r="H23" i="64"/>
  <c r="E5" i="36"/>
  <c r="E32" i="36" s="1"/>
  <c r="C10" i="39" s="1"/>
  <c r="E10" i="39" s="1"/>
  <c r="J13" i="32"/>
  <c r="F13" i="61" s="1"/>
  <c r="G13" i="61" s="1"/>
  <c r="H25" i="40"/>
  <c r="H40" i="64" s="1"/>
  <c r="G24" i="40"/>
  <c r="G23" i="64"/>
  <c r="H24" i="64"/>
  <c r="J12" i="32"/>
  <c r="F9" i="61" s="1"/>
  <c r="G9" i="61" s="1"/>
  <c r="E15" i="32"/>
  <c r="H17" i="40"/>
  <c r="H32" i="64" s="1"/>
  <c r="H16" i="64"/>
  <c r="C5" i="36"/>
  <c r="C32" i="36" s="1"/>
  <c r="C5" i="39" s="1"/>
  <c r="E5" i="39" s="1"/>
  <c r="E11" i="5" l="1"/>
  <c r="I11" i="5" s="1"/>
  <c r="E16" i="39"/>
  <c r="C17" i="40"/>
  <c r="C32" i="64" s="1"/>
  <c r="H18" i="5"/>
  <c r="E9" i="5"/>
  <c r="I9" i="5" s="1"/>
  <c r="C9" i="5"/>
  <c r="E27" i="46"/>
  <c r="F18" i="46" s="1"/>
  <c r="B8" i="30"/>
  <c r="F32" i="45"/>
  <c r="C15" i="5"/>
  <c r="E15" i="5" s="1"/>
  <c r="I15" i="5" s="1"/>
  <c r="E42" i="53"/>
  <c r="F25" i="53" s="1"/>
  <c r="G28" i="64"/>
  <c r="E13" i="5"/>
  <c r="I13" i="5" s="1"/>
  <c r="E32" i="63"/>
  <c r="B10" i="5"/>
  <c r="C18" i="6"/>
  <c r="I18" i="6"/>
  <c r="B16" i="30"/>
  <c r="F38" i="54"/>
  <c r="F37" i="48"/>
  <c r="B11" i="30"/>
  <c r="B13" i="30"/>
  <c r="F40" i="51"/>
  <c r="E38" i="49"/>
  <c r="E40" i="49" s="1"/>
  <c r="F20" i="49" s="1"/>
  <c r="C12" i="5"/>
  <c r="E12" i="5" s="1"/>
  <c r="I12" i="5" s="1"/>
  <c r="E36" i="52"/>
  <c r="E38" i="52" s="1"/>
  <c r="E40" i="52" s="1"/>
  <c r="F20" i="52" s="1"/>
  <c r="E33" i="44"/>
  <c r="F22" i="44" s="1"/>
  <c r="C7" i="5"/>
  <c r="E7" i="5" s="1"/>
  <c r="I7" i="5" s="1"/>
  <c r="E18" i="6"/>
  <c r="H18" i="30"/>
  <c r="D19" i="64"/>
  <c r="D28" i="64" s="1"/>
  <c r="B29" i="40"/>
  <c r="B44" i="64" s="1"/>
  <c r="B32" i="64"/>
  <c r="G29" i="40"/>
  <c r="G44" i="64" s="1"/>
  <c r="G39" i="64"/>
  <c r="C6" i="5"/>
  <c r="E6" i="5" s="1"/>
  <c r="D29" i="40"/>
  <c r="D44" i="64" s="1"/>
  <c r="H29" i="40"/>
  <c r="H44" i="64" s="1"/>
  <c r="H28" i="64"/>
  <c r="J11" i="32"/>
  <c r="H15" i="32"/>
  <c r="J20" i="40"/>
  <c r="J35" i="64" s="1"/>
  <c r="J19" i="64"/>
  <c r="B6" i="30"/>
  <c r="F36" i="43"/>
  <c r="C29" i="40" l="1"/>
  <c r="C44" i="64" s="1"/>
  <c r="B9" i="30"/>
  <c r="F25" i="46"/>
  <c r="F19" i="45"/>
  <c r="C8" i="30"/>
  <c r="F40" i="53"/>
  <c r="B15" i="30"/>
  <c r="E34" i="63"/>
  <c r="F23" i="63" s="1"/>
  <c r="C10" i="5"/>
  <c r="E10" i="5" s="1"/>
  <c r="I10" i="5" s="1"/>
  <c r="B18" i="5"/>
  <c r="C16" i="30"/>
  <c r="E16" i="30" s="1"/>
  <c r="J16" i="30" s="1"/>
  <c r="F21" i="54"/>
  <c r="F19" i="48"/>
  <c r="C11" i="30"/>
  <c r="E11" i="30" s="1"/>
  <c r="J11" i="30" s="1"/>
  <c r="F42" i="51"/>
  <c r="F16" i="51" s="1"/>
  <c r="C13" i="30"/>
  <c r="E13" i="30" s="1"/>
  <c r="J13" i="30" s="1"/>
  <c r="B12" i="30"/>
  <c r="F36" i="49"/>
  <c r="C14" i="5"/>
  <c r="E14" i="5" s="1"/>
  <c r="I14" i="5" s="1"/>
  <c r="F36" i="52"/>
  <c r="B14" i="30"/>
  <c r="F31" i="44"/>
  <c r="B7" i="30"/>
  <c r="I6" i="5"/>
  <c r="J15" i="32"/>
  <c r="F8" i="61"/>
  <c r="G8" i="61" s="1"/>
  <c r="C6" i="30"/>
  <c r="F38" i="43"/>
  <c r="F39" i="41" s="1"/>
  <c r="J25" i="64"/>
  <c r="J26" i="40"/>
  <c r="J41" i="64" s="1"/>
  <c r="C9" i="30" l="1"/>
  <c r="F14" i="46"/>
  <c r="F21" i="53"/>
  <c r="C15" i="30"/>
  <c r="F18" i="64"/>
  <c r="F19" i="40"/>
  <c r="F34" i="64" s="1"/>
  <c r="E8" i="30"/>
  <c r="J8" i="30" s="1"/>
  <c r="F32" i="63"/>
  <c r="B10" i="30"/>
  <c r="F27" i="40"/>
  <c r="F42" i="64" s="1"/>
  <c r="F26" i="64"/>
  <c r="F21" i="64"/>
  <c r="F22" i="40"/>
  <c r="F37" i="64" s="1"/>
  <c r="F23" i="64"/>
  <c r="F24" i="40"/>
  <c r="F39" i="64" s="1"/>
  <c r="F38" i="49"/>
  <c r="F15" i="49" s="1"/>
  <c r="C12" i="30"/>
  <c r="E12" i="30" s="1"/>
  <c r="J12" i="30" s="1"/>
  <c r="C18" i="5"/>
  <c r="E18" i="5"/>
  <c r="I18" i="5"/>
  <c r="C14" i="30"/>
  <c r="E14" i="30" s="1"/>
  <c r="J14" i="30" s="1"/>
  <c r="F38" i="52"/>
  <c r="F15" i="52" s="1"/>
  <c r="F18" i="44"/>
  <c r="C7" i="30"/>
  <c r="E7" i="30" s="1"/>
  <c r="J7" i="30" s="1"/>
  <c r="F16" i="64"/>
  <c r="F17" i="40"/>
  <c r="E6" i="30"/>
  <c r="F19" i="64" l="1"/>
  <c r="F20" i="40"/>
  <c r="F35" i="64" s="1"/>
  <c r="E9" i="30"/>
  <c r="J9" i="30" s="1"/>
  <c r="F25" i="64"/>
  <c r="F26" i="40"/>
  <c r="F41" i="64" s="1"/>
  <c r="E15" i="30"/>
  <c r="J15" i="30" s="1"/>
  <c r="E10" i="30"/>
  <c r="J10" i="30" s="1"/>
  <c r="F19" i="63"/>
  <c r="C10" i="30"/>
  <c r="B18" i="30"/>
  <c r="F22" i="64"/>
  <c r="F23" i="40"/>
  <c r="F38" i="64" s="1"/>
  <c r="C18" i="30"/>
  <c r="F24" i="64"/>
  <c r="F25" i="40"/>
  <c r="F40" i="64" s="1"/>
  <c r="F17" i="64"/>
  <c r="F18" i="40"/>
  <c r="F33" i="64" s="1"/>
  <c r="F32" i="64"/>
  <c r="J6" i="30"/>
  <c r="E18" i="30" l="1"/>
  <c r="J18" i="30" s="1"/>
  <c r="F20" i="64"/>
  <c r="F28" i="64" s="1"/>
  <c r="F21" i="40"/>
  <c r="F36" i="64" s="1"/>
  <c r="F29" i="40" l="1"/>
  <c r="F44" i="64" s="1"/>
</calcChain>
</file>

<file path=xl/sharedStrings.xml><?xml version="1.0" encoding="utf-8"?>
<sst xmlns="http://schemas.openxmlformats.org/spreadsheetml/2006/main" count="1193" uniqueCount="686">
  <si>
    <t xml:space="preserve"> </t>
  </si>
  <si>
    <t>TO THE COUNTY BOARD AND COUNTY CLERK OF</t>
  </si>
  <si>
    <t>General</t>
  </si>
  <si>
    <t>Bond</t>
  </si>
  <si>
    <t>Special Building</t>
  </si>
  <si>
    <t>Depreciation</t>
  </si>
  <si>
    <t>Employee Benefit</t>
  </si>
  <si>
    <t>Contingency</t>
  </si>
  <si>
    <t>Activities</t>
  </si>
  <si>
    <t>School Lunch</t>
  </si>
  <si>
    <t>Cooperative</t>
  </si>
  <si>
    <t>TOTAL ALL FUNDS</t>
  </si>
  <si>
    <t>PERSONAL AND REAL PROPERTY TAX RECAP</t>
  </si>
  <si>
    <t>BUDGET STATEMENT AND CERTIFICATION OF TAX</t>
  </si>
  <si>
    <t>General Fund</t>
  </si>
  <si>
    <r>
      <t xml:space="preserve">TOTAL
BEGINNING
BALANCE
</t>
    </r>
    <r>
      <rPr>
        <sz val="7"/>
        <rFont val="Arial"/>
        <family val="2"/>
      </rPr>
      <t>(Column 1)</t>
    </r>
  </si>
  <si>
    <r>
      <t xml:space="preserve">PERSONAL
AND REAL
PROPERTY
TAXES
</t>
    </r>
    <r>
      <rPr>
        <sz val="7"/>
        <rFont val="Arial"/>
        <family val="2"/>
      </rPr>
      <t>(Column 3)</t>
    </r>
  </si>
  <si>
    <t xml:space="preserve">BUDGET STATEMENT </t>
  </si>
  <si>
    <r>
      <t>TOTAL
BUDGET OF
DISBURSEMENTS
&amp; TRANSFERS -
SPECIAL
EDUCATION</t>
    </r>
    <r>
      <rPr>
        <b/>
        <sz val="7"/>
        <rFont val="Arial"/>
        <family val="2"/>
      </rPr>
      <t xml:space="preserve">
</t>
    </r>
    <r>
      <rPr>
        <sz val="7"/>
        <rFont val="Arial"/>
        <family val="2"/>
      </rPr>
      <t>(Column 5)</t>
    </r>
  </si>
  <si>
    <r>
      <t>TOTAL
BUDGET OF
DISBURSEMENTS
&amp; TRANSFERS -
NON-SPECIAL
EDUCATION</t>
    </r>
    <r>
      <rPr>
        <b/>
        <sz val="7"/>
        <rFont val="Arial"/>
        <family val="2"/>
      </rPr>
      <t xml:space="preserve">
</t>
    </r>
    <r>
      <rPr>
        <sz val="7"/>
        <rFont val="Arial"/>
        <family val="2"/>
      </rPr>
      <t>(Column 6)</t>
    </r>
  </si>
  <si>
    <r>
      <t xml:space="preserve">TOTAL
BUDGET OF
DISBURSEMENTS
&amp; TRANSFERS
</t>
    </r>
    <r>
      <rPr>
        <sz val="7"/>
        <rFont val="Arial"/>
        <family val="2"/>
      </rPr>
      <t>(Col 5 + Col 6)</t>
    </r>
    <r>
      <rPr>
        <b/>
        <sz val="8"/>
        <rFont val="Arial"/>
        <family val="2"/>
      </rPr>
      <t xml:space="preserve">
</t>
    </r>
    <r>
      <rPr>
        <sz val="7"/>
        <rFont val="Arial"/>
        <family val="2"/>
      </rPr>
      <t>(Column 7)</t>
    </r>
  </si>
  <si>
    <t>ACTUAL RESOURCES AND DISBURSEMENTS</t>
  </si>
  <si>
    <r>
      <t>TOTAL
DISBURSEMENTS
&amp; TRANSFERS -
SPECIAL
EDUCATION</t>
    </r>
    <r>
      <rPr>
        <b/>
        <sz val="7"/>
        <rFont val="Arial"/>
        <family val="2"/>
      </rPr>
      <t xml:space="preserve">
</t>
    </r>
    <r>
      <rPr>
        <sz val="7"/>
        <rFont val="Arial"/>
        <family val="2"/>
      </rPr>
      <t>(Column 5)</t>
    </r>
  </si>
  <si>
    <t>General
Fund</t>
  </si>
  <si>
    <t>PERSONAL AND REAL PROPERTY TAXES FROM COLUMN 3 (Line A)</t>
  </si>
  <si>
    <t>DELINQUENT TAX ALLOWANCE (If over 5% of Line A, see Instructions) (Line C)</t>
  </si>
  <si>
    <t>TOTAL PERSONAL AND REAL PROPERTY TAXES (Line A + Line B + Line C) (Line D)</t>
  </si>
  <si>
    <t>CORRESPONDENCE INFORMATION</t>
  </si>
  <si>
    <t>BOARD CHAIRPERSON</t>
  </si>
  <si>
    <t>PREPARER</t>
  </si>
  <si>
    <r>
      <t>TOTAL
DISBURSEMENTS
&amp; TRANSFERS -
NON-SPECIAL
EDUCATION</t>
    </r>
    <r>
      <rPr>
        <b/>
        <sz val="7"/>
        <rFont val="Arial"/>
        <family val="2"/>
      </rPr>
      <t xml:space="preserve">
</t>
    </r>
    <r>
      <rPr>
        <sz val="7"/>
        <rFont val="Arial"/>
        <family val="2"/>
      </rPr>
      <t>(Column 6)</t>
    </r>
  </si>
  <si>
    <r>
      <t xml:space="preserve">TOTAL
DISBURSEMENTS
&amp; TRANSFERS
</t>
    </r>
    <r>
      <rPr>
        <sz val="8"/>
        <rFont val="Arial"/>
        <family val="2"/>
      </rPr>
      <t>(Col 5 + Col 6)</t>
    </r>
    <r>
      <rPr>
        <b/>
        <sz val="8"/>
        <rFont val="Arial"/>
        <family val="2"/>
      </rPr>
      <t xml:space="preserve">
</t>
    </r>
    <r>
      <rPr>
        <sz val="7"/>
        <rFont val="Arial"/>
        <family val="2"/>
      </rPr>
      <t>(Column 7)</t>
    </r>
  </si>
  <si>
    <t xml:space="preserve">
</t>
  </si>
  <si>
    <r>
      <t>SCHOOL DISTRICT</t>
    </r>
    <r>
      <rPr>
        <b/>
        <sz val="14"/>
        <rFont val="Arial"/>
        <family val="2"/>
      </rPr>
      <t xml:space="preserve"> BUDGET FORM</t>
    </r>
  </si>
  <si>
    <t>Total All Funds</t>
  </si>
  <si>
    <t>Principal and
Interest on Bonds</t>
  </si>
  <si>
    <r>
      <t xml:space="preserve">TOTAL
ENDING
BALANCE
</t>
    </r>
    <r>
      <rPr>
        <sz val="8"/>
        <rFont val="Arial"/>
        <family val="2"/>
      </rPr>
      <t>(Col 4 - Col 7)</t>
    </r>
    <r>
      <rPr>
        <b/>
        <sz val="8"/>
        <rFont val="Arial"/>
        <family val="2"/>
      </rPr>
      <t xml:space="preserve">
</t>
    </r>
    <r>
      <rPr>
        <sz val="7"/>
        <rFont val="Arial"/>
        <family val="2"/>
      </rPr>
      <t>(Column 8)</t>
    </r>
  </si>
  <si>
    <t xml:space="preserve">
All Other Purposes</t>
  </si>
  <si>
    <t xml:space="preserve">
TOTAL</t>
  </si>
  <si>
    <t>AMOUNT OF PERSONAL AND
REAL PROPERTY TAX REQUIRED FOR:</t>
  </si>
  <si>
    <t>Special Building Fund</t>
  </si>
  <si>
    <r>
      <t xml:space="preserve">Bond Fund(s)  </t>
    </r>
    <r>
      <rPr>
        <i/>
        <sz val="10"/>
        <rFont val="Arial"/>
        <family val="2"/>
      </rPr>
      <t>[If More Than 1 Bond Fund - Total All Together]</t>
    </r>
  </si>
  <si>
    <t xml:space="preserve">     Principal</t>
  </si>
  <si>
    <t xml:space="preserve">     Interest</t>
  </si>
  <si>
    <r>
      <t xml:space="preserve">TOTAL AVAILABLE RESOURCES BEFORE PROPERTY TAXES </t>
    </r>
    <r>
      <rPr>
        <sz val="8"/>
        <rFont val="Arial"/>
        <family val="2"/>
      </rPr>
      <t>(Including Beginning Balances)</t>
    </r>
    <r>
      <rPr>
        <b/>
        <sz val="7"/>
        <rFont val="Arial"/>
        <family val="2"/>
      </rPr>
      <t xml:space="preserve">
</t>
    </r>
    <r>
      <rPr>
        <sz val="7"/>
        <rFont val="Arial"/>
        <family val="2"/>
      </rPr>
      <t>(Column 2)</t>
    </r>
  </si>
  <si>
    <r>
      <t>TOTAL
RESOURCES
AVAILABLE</t>
    </r>
    <r>
      <rPr>
        <b/>
        <sz val="7"/>
        <rFont val="Arial"/>
        <family val="2"/>
      </rPr>
      <t xml:space="preserve">
</t>
    </r>
    <r>
      <rPr>
        <sz val="7"/>
        <rFont val="Arial"/>
        <family val="2"/>
      </rPr>
      <t>(Col 2 + Col 3)</t>
    </r>
    <r>
      <rPr>
        <b/>
        <sz val="7"/>
        <rFont val="Arial"/>
        <family val="2"/>
      </rPr>
      <t xml:space="preserve">
</t>
    </r>
    <r>
      <rPr>
        <sz val="7"/>
        <rFont val="Arial"/>
        <family val="2"/>
      </rPr>
      <t>(Column 4)</t>
    </r>
  </si>
  <si>
    <t>Special
Building 
Fund</t>
  </si>
  <si>
    <r>
      <t xml:space="preserve">Bond
Fund(s)
</t>
    </r>
    <r>
      <rPr>
        <sz val="8"/>
        <rFont val="Arial"/>
        <family val="2"/>
      </rPr>
      <t xml:space="preserve">[Total Of </t>
    </r>
    <r>
      <rPr>
        <u/>
        <sz val="8"/>
        <rFont val="Arial"/>
        <family val="2"/>
      </rPr>
      <t xml:space="preserve">All
</t>
    </r>
    <r>
      <rPr>
        <sz val="8"/>
        <rFont val="Arial"/>
        <family val="2"/>
      </rPr>
      <t>Bond Funds]</t>
    </r>
  </si>
  <si>
    <t xml:space="preserve">County-District #  </t>
  </si>
  <si>
    <t>Line
No.</t>
  </si>
  <si>
    <t>Repairs to Infrastructure Damaged by a Natural Disaster:  (List repair)</t>
  </si>
  <si>
    <t>Schedule B - Exclusions From the Levy Limitation</t>
  </si>
  <si>
    <t>School Name:</t>
  </si>
  <si>
    <t>Exclusions:</t>
  </si>
  <si>
    <t>Special Building Fund projects commenced prior to April 1, 1996:</t>
  </si>
  <si>
    <t>Judgments not paid by liability insurance:</t>
  </si>
  <si>
    <t>Lease-purchase contracts approved prior to July 1, 1998:</t>
  </si>
  <si>
    <t>Schedule C - Levy Limit Calculation</t>
  </si>
  <si>
    <t xml:space="preserve">      does not include the property tax request attributable to the exclusion items, the levy (per this Schedule) may not reflect</t>
  </si>
  <si>
    <t xml:space="preserve">      the levy set by your County Board of Equalization.</t>
  </si>
  <si>
    <r>
      <t xml:space="preserve">General Fund
</t>
    </r>
    <r>
      <rPr>
        <sz val="7"/>
        <rFont val="Arial"/>
        <family val="2"/>
      </rPr>
      <t>(Column A)</t>
    </r>
  </si>
  <si>
    <r>
      <t xml:space="preserve">Bond Fund
</t>
    </r>
    <r>
      <rPr>
        <sz val="7"/>
        <rFont val="Arial"/>
        <family val="2"/>
      </rPr>
      <t>(Column B)</t>
    </r>
  </si>
  <si>
    <r>
      <t xml:space="preserve">Special
Building Fund
</t>
    </r>
    <r>
      <rPr>
        <sz val="7"/>
        <rFont val="Arial"/>
        <family val="2"/>
      </rPr>
      <t>(Column C)</t>
    </r>
  </si>
  <si>
    <t>Bonded indebtedness approved according to law and
secured by a levy on property:</t>
  </si>
  <si>
    <t xml:space="preserve">County-District # </t>
  </si>
  <si>
    <r>
      <t xml:space="preserve">NOTE:      </t>
    </r>
    <r>
      <rPr>
        <b/>
        <i/>
        <u/>
        <sz val="10"/>
        <rFont val="Arial"/>
        <family val="2"/>
      </rPr>
      <t>The sole purpose of this Schedule is to determine if the School District has met the levy limitation</t>
    </r>
    <r>
      <rPr>
        <b/>
        <i/>
        <sz val="10"/>
        <rFont val="Arial"/>
        <family val="2"/>
      </rPr>
      <t xml:space="preserve">.  This Schedule </t>
    </r>
  </si>
  <si>
    <r>
      <t xml:space="preserve">      is </t>
    </r>
    <r>
      <rPr>
        <b/>
        <i/>
        <u/>
        <sz val="10"/>
        <rFont val="Arial"/>
        <family val="2"/>
      </rPr>
      <t>not</t>
    </r>
    <r>
      <rPr>
        <b/>
        <i/>
        <sz val="10"/>
        <rFont val="Arial"/>
        <family val="2"/>
      </rPr>
      <t xml:space="preserve"> provided for levy setting purposes.  Please note that because the property tax request (per this Schedule)</t>
    </r>
  </si>
  <si>
    <r>
      <t xml:space="preserve">NECESSARY
CASH RESERVE
</t>
    </r>
    <r>
      <rPr>
        <sz val="7"/>
        <rFont val="Arial"/>
        <family val="2"/>
      </rPr>
      <t>(Column 8)</t>
    </r>
  </si>
  <si>
    <r>
      <t xml:space="preserve">TOTAL REQUIREMENTS
</t>
    </r>
    <r>
      <rPr>
        <sz val="8"/>
        <rFont val="Arial"/>
        <family val="2"/>
      </rPr>
      <t>(Col 7 + Col 8)</t>
    </r>
    <r>
      <rPr>
        <b/>
        <sz val="8"/>
        <rFont val="Arial"/>
        <family val="2"/>
      </rPr>
      <t xml:space="preserve">
</t>
    </r>
    <r>
      <rPr>
        <sz val="7"/>
        <rFont val="Arial"/>
        <family val="2"/>
      </rPr>
      <t>(Column 9)</t>
    </r>
  </si>
  <si>
    <t>NOTICE OF BUDGET HEARING AND BUDGET SUMMARY</t>
  </si>
  <si>
    <t>State of Nebraska</t>
  </si>
  <si>
    <t>Statement of Publication</t>
  </si>
  <si>
    <t>Clerk/Secretary</t>
  </si>
  <si>
    <t>Actual
Disbursements &amp; Transfers</t>
  </si>
  <si>
    <t>Actual/Estimated
Disbursements &amp;
Transfers</t>
  </si>
  <si>
    <t>Budgeted
Disbursements &amp; Transfers</t>
  </si>
  <si>
    <t>Total</t>
  </si>
  <si>
    <t xml:space="preserve">FUNDS
</t>
  </si>
  <si>
    <t>TOTALS</t>
  </si>
  <si>
    <t xml:space="preserve"> BUDGET STATEMENT AND CERTIFICATION OF TAX</t>
  </si>
  <si>
    <t>GENERAL FUND</t>
  </si>
  <si>
    <t>DISBURSEMENTS &amp; TRANSFERS</t>
  </si>
  <si>
    <t>All Instruction</t>
  </si>
  <si>
    <t>1100/1200</t>
  </si>
  <si>
    <t>Support Services - Pupils</t>
  </si>
  <si>
    <t>Support Services - Staff</t>
  </si>
  <si>
    <t>Board of Education</t>
  </si>
  <si>
    <t>Executive Administration Services</t>
  </si>
  <si>
    <t>Office of the Principal</t>
  </si>
  <si>
    <t>General Administration - Business Services</t>
  </si>
  <si>
    <t>Vehicle Acquisition &amp; Maintenance</t>
  </si>
  <si>
    <t>Maintenance and Operation of Building(s) &amp; Site(s)</t>
  </si>
  <si>
    <t>Community Services</t>
  </si>
  <si>
    <t>State Categorical Programs</t>
  </si>
  <si>
    <t>Debt Services</t>
  </si>
  <si>
    <t>Summer School</t>
  </si>
  <si>
    <t>Adult Education</t>
  </si>
  <si>
    <t>Transfers to __________________________  Fund</t>
  </si>
  <si>
    <t>Interfund Loan/Repayment to ______________ Fund</t>
  </si>
  <si>
    <t>Total Disbursements &amp; Transfers (Including SPED)</t>
  </si>
  <si>
    <t>Total Special Education Disbursements</t>
  </si>
  <si>
    <t>Total Non-Special Education Disbursements &amp; Transfers</t>
  </si>
  <si>
    <t>TOTAL BUDGET OF DISBURSEMENTS &amp; TRANSFERS (Including SPED)</t>
  </si>
  <si>
    <t>NECESSARY CASH RESERVE</t>
  </si>
  <si>
    <t>TOTAL REQUIREMENTS</t>
  </si>
  <si>
    <t>Page 4</t>
  </si>
  <si>
    <t>Cash Balance, 9-1</t>
  </si>
  <si>
    <t>Investments, 9-1</t>
  </si>
  <si>
    <t>County Treasurer's Balance, 9-1</t>
  </si>
  <si>
    <t>Total Beginning Balance</t>
  </si>
  <si>
    <t>LOCAL SOURCES</t>
  </si>
  <si>
    <t>Carline Tax</t>
  </si>
  <si>
    <t>Public Power District Sales Tax</t>
  </si>
  <si>
    <t>Motor Vehicle Taxes</t>
  </si>
  <si>
    <t>Tuition Received from Other Districts</t>
  </si>
  <si>
    <t>1210/30</t>
  </si>
  <si>
    <t>Tuition Received from Individuals</t>
  </si>
  <si>
    <t>1220/40</t>
  </si>
  <si>
    <t>Other Tuition</t>
  </si>
  <si>
    <t>1250/60/70</t>
  </si>
  <si>
    <t>Transportation Received from Other Districts</t>
  </si>
  <si>
    <t>1310/30</t>
  </si>
  <si>
    <t>Transportation Received from Individuals</t>
  </si>
  <si>
    <t>1320/40</t>
  </si>
  <si>
    <t>Interest</t>
  </si>
  <si>
    <t>Local License Fees/Court Fines</t>
  </si>
  <si>
    <t>1610/20</t>
  </si>
  <si>
    <t>Community Service Activities</t>
  </si>
  <si>
    <t>Other Local Receipts</t>
  </si>
  <si>
    <t>1910/20/90</t>
  </si>
  <si>
    <t>COUNTY AND ESU SOURCES</t>
  </si>
  <si>
    <t>Fines and License Fees</t>
  </si>
  <si>
    <t>Other County Sources</t>
  </si>
  <si>
    <t>ESU Receipts</t>
  </si>
  <si>
    <t>STATE SOURCES</t>
  </si>
  <si>
    <t>Special Education Programs</t>
  </si>
  <si>
    <t>Special Education Transportation</t>
  </si>
  <si>
    <t>Homestead Exemption</t>
  </si>
  <si>
    <t>Payments for High Ability Learners</t>
  </si>
  <si>
    <t>Payments for Wards of the State or Court</t>
  </si>
  <si>
    <t>3160/61</t>
  </si>
  <si>
    <t>Pro-Rate Motor Vehicles</t>
  </si>
  <si>
    <t>Other State Appropriations</t>
  </si>
  <si>
    <t>3145/55/
65/75/85</t>
  </si>
  <si>
    <t>State Apportionment</t>
  </si>
  <si>
    <t>In-Lieu-of School Land Tax</t>
  </si>
  <si>
    <t>Other State Receipts</t>
  </si>
  <si>
    <t>FEDERAL SOURCES</t>
  </si>
  <si>
    <t>Title VI-B, Birth to Age 5 Special Education</t>
  </si>
  <si>
    <t>Medicaid in Public Schools</t>
  </si>
  <si>
    <t>Medicaid Administrative Activities in Public Schools</t>
  </si>
  <si>
    <t>Title 8 (Impact Aid)</t>
  </si>
  <si>
    <t>Other Federal Non-Categorical Receipts</t>
  </si>
  <si>
    <t>Vocational Education (Carl Perkins)</t>
  </si>
  <si>
    <t>Grants from Corporations &amp; Other Private Interests</t>
  </si>
  <si>
    <t>NON-REVENUE SOURCES</t>
  </si>
  <si>
    <t>Tax Anticipation Notes</t>
  </si>
  <si>
    <t>Long Term Loans</t>
  </si>
  <si>
    <t>Insurance Adjustments</t>
  </si>
  <si>
    <t>Sale of Property</t>
  </si>
  <si>
    <t>Transfers from _______________________ Fund</t>
  </si>
  <si>
    <t>Non-Resident High School Tuition Funds</t>
  </si>
  <si>
    <t>Other Non-Revenue Receipts</t>
  </si>
  <si>
    <t>Interfund Loan/Repayment From ___________ Fund</t>
  </si>
  <si>
    <t>Total Available Resources Before Property Taxes</t>
  </si>
  <si>
    <t>Personal and Real Property Taxes</t>
  </si>
  <si>
    <t>TOTAL RESOURCES AVAILABLE</t>
  </si>
  <si>
    <t>Less: Disbursements &amp; Transfers</t>
  </si>
  <si>
    <t>BALANCE FORWARD</t>
  </si>
  <si>
    <t>PROPERTY TAX RECAP</t>
  </si>
  <si>
    <t>4.  Total Personal and Real Property Tax Requirement</t>
  </si>
  <si>
    <t>DEPRECIATION FUND</t>
  </si>
  <si>
    <t>Re-Appropriated Funds</t>
  </si>
  <si>
    <t>Transfers to General Fund</t>
  </si>
  <si>
    <t>Total Disbursements &amp; Transfers</t>
  </si>
  <si>
    <t>TOTAL BUDGET OF DISBURSEMENTS &amp; TRANSFERS</t>
  </si>
  <si>
    <t>Transfers from General Fund</t>
  </si>
  <si>
    <t>Less:  Disbursements &amp; Transfers</t>
  </si>
  <si>
    <t>NOTE:  To present a balanced budget, TOTAL RESOURCES AVAILABLE on line 27 must agree with TOTAL REQUIREMENTS on line 14 in the Adopted Column.</t>
  </si>
  <si>
    <t>Budget Form - SD</t>
  </si>
  <si>
    <t>EMPLOYEE BENEFIT FUND</t>
  </si>
  <si>
    <t>Note:  To present a balanced budget, TOTAL RESOURCES AVAILABLE on line 28 must agree with TOTAL REQUIREMENTS on line 15 in the Adopted Column.</t>
  </si>
  <si>
    <t>CONTINGENCY FUND</t>
  </si>
  <si>
    <t>Legal Services</t>
  </si>
  <si>
    <t>Judgments/Settlements</t>
  </si>
  <si>
    <t>x .05 =</t>
  </si>
  <si>
    <t>(Total Budget of Disbursements &amp; Transfers-General Fund)</t>
  </si>
  <si>
    <t>Note:  To present a balanced budget, TOTAL RESOURCES AVAILABLE on line 21 must agree with TOTAL REQUIREMENTS on line 10 in the Adopted Column.</t>
  </si>
  <si>
    <t>ACTIVITIES FUND</t>
  </si>
  <si>
    <t>Activities Receipts</t>
  </si>
  <si>
    <t>NOTE:  To present a balanced budget, TOTAL RESOURCES AVAILABLE on line 28 must agree with TOTAL REQUIREMENTS on line 15 in the Adopted Column.</t>
  </si>
  <si>
    <t>Salaries</t>
  </si>
  <si>
    <t>Employee Benefits</t>
  </si>
  <si>
    <t>Purchased Services</t>
  </si>
  <si>
    <t>Supplies &amp; Materials (Excluding Food)</t>
  </si>
  <si>
    <t>Food</t>
  </si>
  <si>
    <t>Capital Outlay (New &amp; Replacement)</t>
  </si>
  <si>
    <t>Sale of Lunches/Milk</t>
  </si>
  <si>
    <t>State Reimbursement</t>
  </si>
  <si>
    <t>Federal Reimbursement</t>
  </si>
  <si>
    <t>NOTE:  To present a balanced budget, TOTAL RESOURCES AVAILABLE on line 33 must agree with TOTAL REQUIREMENTS on line 15 in the Adopted Column.</t>
  </si>
  <si>
    <t>Page 14</t>
  </si>
  <si>
    <t>BOND FUND</t>
  </si>
  <si>
    <t>Bond - Refunded</t>
  </si>
  <si>
    <t>Bond - Interest</t>
  </si>
  <si>
    <t>Interfund Loan/Repayment To _____________ Fund</t>
  </si>
  <si>
    <t>County Treasurers Balance, 9-1</t>
  </si>
  <si>
    <t>Pro-Rate Motor Vehicle</t>
  </si>
  <si>
    <t>In-Lieu-Of School Land Tax</t>
  </si>
  <si>
    <t>Sales of Bonds (Re-funding)</t>
  </si>
  <si>
    <t>1.  Tax From Line 33</t>
  </si>
  <si>
    <t>3.  Delinquent Tax Allowance (If over 5% of line 33, see instructions.)</t>
  </si>
  <si>
    <t>4.  Total Personal and Real Property Tax Requirement.</t>
  </si>
  <si>
    <t>Note:  To present a balanced budget, TOTAL RESOURCES AVAILABLE on line 34 must agree with TOTAL REQUIREMENTS on line 11 in the Adopted Column.</t>
  </si>
  <si>
    <t>The district officers of any school district in Nebraska shall have power, on the terms and conditions set forth in sections 10-702</t>
  </si>
  <si>
    <t>to 10-716, to issue the bonds of the district for the purpose of (1) purchasing a site for and erecting thereon a schoolhouse or</t>
  </si>
  <si>
    <t>schoolhouses or a teacherage or teacherages, or for such purchase or erection, or purchasing an existing building or buildings</t>
  </si>
  <si>
    <t>for use as a schoolhouse or schoolhouses, including the site or sites upon which such building or buildings are located, and</t>
  </si>
  <si>
    <t>furnishing the same, in such district, (2) retiring registered warrants, and (3) paying for additions to or repairs for a schoolhouse</t>
  </si>
  <si>
    <t>or schoolhouses or a teacherage or teacherages.</t>
  </si>
  <si>
    <t>Fiscal Year</t>
  </si>
  <si>
    <t>Principal</t>
  </si>
  <si>
    <t>Total
All Years</t>
  </si>
  <si>
    <t>SPECIAL BUILDING FUND</t>
  </si>
  <si>
    <t>Capital Outlay (New Only)</t>
  </si>
  <si>
    <t>Site Acquisition &amp; Improvements</t>
  </si>
  <si>
    <t>Building Acquisition &amp; Improvement</t>
  </si>
  <si>
    <t>Loan Repayment</t>
  </si>
  <si>
    <t>610/620</t>
  </si>
  <si>
    <t>Carlline Tax</t>
  </si>
  <si>
    <t>Total Federal Receipts</t>
  </si>
  <si>
    <t>Sale of Bonds</t>
  </si>
  <si>
    <t>1.  Tax From Line 37</t>
  </si>
  <si>
    <t>3.  Delinquent Tax Allowance  (If over 5% of Line 37, see instructions.)</t>
  </si>
  <si>
    <t>Note:  To present a balanced budget, TOTAL RESOURCES AVAILABLE on line 38 must agree with TOTAL REQUIREMENTS on line 12 in the Adopted Column.</t>
  </si>
  <si>
    <t>Building &amp; Site Improvement</t>
  </si>
  <si>
    <t xml:space="preserve">  LOCAL SOURCES</t>
  </si>
  <si>
    <t xml:space="preserve">  STATE SOURCES</t>
  </si>
  <si>
    <t>3.  Delinquent Tax Allowance  (If over 5% of line 33, see instructions.)</t>
  </si>
  <si>
    <t>Page 12</t>
  </si>
  <si>
    <t>COOPERATIVE FUND</t>
  </si>
  <si>
    <t>DISBURSEMENTS</t>
  </si>
  <si>
    <t>Federal Programs</t>
  </si>
  <si>
    <t>Total Disbursements</t>
  </si>
  <si>
    <t>TOTAL BUDGET OF DISBURSEMENTS</t>
  </si>
  <si>
    <t>Tuition Received from Districts</t>
  </si>
  <si>
    <t>State Non-Categorical Programs</t>
  </si>
  <si>
    <t>Less:  Disbursements</t>
  </si>
  <si>
    <t>NOTE:  Pages should only be filled out by the school acting as the fiscal agent for the Cooperative.  All schools show payment for services in the General Fund.</t>
  </si>
  <si>
    <t>Note:  To present a balanced budget, TOTAL RESOURCES AVAILABLE on line 34 must agree with TOTAL REQUIREMENTS on line 17 in the Adopted Column.</t>
  </si>
  <si>
    <t>Page 16</t>
  </si>
  <si>
    <t>Page 7</t>
  </si>
  <si>
    <r>
      <t>County-District #</t>
    </r>
    <r>
      <rPr>
        <sz val="8"/>
        <rFont val="Arial"/>
        <family val="2"/>
      </rPr>
      <t xml:space="preserve">  </t>
    </r>
  </si>
  <si>
    <t>County-District #:</t>
  </si>
  <si>
    <t>Name of School:</t>
  </si>
  <si>
    <t>Name of County:</t>
  </si>
  <si>
    <t>Class:</t>
  </si>
  <si>
    <t>Last Date of Fiscal Year (i.e. June 30):</t>
  </si>
  <si>
    <t>Hearing Held On:</t>
  </si>
  <si>
    <t>USEFUL INFORMATION</t>
  </si>
  <si>
    <t xml:space="preserve">  The Basic Data Input Area is designed to help common information flow throughout the Budget Form.</t>
  </si>
  <si>
    <t>Cover Page - Page 1</t>
  </si>
  <si>
    <t xml:space="preserve">  Beginning Balances.  We have built into the spreadsheet a comparison between these two numbers.</t>
  </si>
  <si>
    <t xml:space="preserve">  balance forward.</t>
  </si>
  <si>
    <t>Moving From Page to Page:</t>
  </si>
  <si>
    <t xml:space="preserve">  There are several ways to move around your budget form.  You can hold down the CTRL and hit either </t>
  </si>
  <si>
    <t xml:space="preserve">  Page Down (Moves you ahead a sheet) or Page Up (Moves you to previous sheet).</t>
  </si>
  <si>
    <t>I Want to See Descriptions on Left When Inputting Numbers in Budget Column:</t>
  </si>
  <si>
    <t>The Cell Is Locked:</t>
  </si>
  <si>
    <t xml:space="preserve">  UNDER NO CIRCUMSTANCES WILL PASSWORDS BE GIVEN OUT.  Either the cell is locked because</t>
  </si>
  <si>
    <t xml:space="preserve">  it contains a formula or you are trying to input information in the wrong cell.</t>
  </si>
  <si>
    <t>You Note Any Errors Or Have Any Problems:</t>
  </si>
  <si>
    <t xml:space="preserve">  We have tested this spreadsheet through various methods to help identify any problem areas and to ensure</t>
  </si>
  <si>
    <t xml:space="preserve">  formulas are correct.  However, we cannot account for all the variables that occur with each individual budget.</t>
  </si>
  <si>
    <t xml:space="preserve">  If you feel there is an error in a formula please contact us immediately so we can go over the problem(s) </t>
  </si>
  <si>
    <t xml:space="preserve">  and if necessary correct the situation.</t>
  </si>
  <si>
    <t xml:space="preserve">  All of your comments or ideas to better the budget form are taken into consideration.  Please feel free</t>
  </si>
  <si>
    <t xml:space="preserve">  process and wish to make any improvements that would make the spreadsheet more user friendly.</t>
  </si>
  <si>
    <r>
      <t xml:space="preserve">  If these two numbers </t>
    </r>
    <r>
      <rPr>
        <b/>
        <sz val="10"/>
        <rFont val="Arial"/>
        <family val="2"/>
      </rPr>
      <t>do not agree</t>
    </r>
    <r>
      <rPr>
        <sz val="10"/>
        <rFont val="Arial"/>
        <family val="2"/>
      </rPr>
      <t xml:space="preserve"> a statement will appear indicating it must equal prior year</t>
    </r>
  </si>
  <si>
    <r>
      <t xml:space="preserve">Worksheet Pages - </t>
    </r>
    <r>
      <rPr>
        <b/>
        <i/>
        <sz val="10"/>
        <color indexed="12"/>
        <rFont val="Arial"/>
        <family val="2"/>
      </rPr>
      <t>FOR YOUR USE ONLY</t>
    </r>
    <r>
      <rPr>
        <b/>
        <sz val="10"/>
        <color indexed="10"/>
        <rFont val="Arial"/>
        <family val="2"/>
      </rPr>
      <t xml:space="preserve"> - </t>
    </r>
    <r>
      <rPr>
        <b/>
        <u/>
        <sz val="10"/>
        <color indexed="10"/>
        <rFont val="Arial"/>
        <family val="2"/>
      </rPr>
      <t>NOT TO BE SUBMITTED TO THE STATE</t>
    </r>
  </si>
  <si>
    <r>
      <t xml:space="preserve">  to </t>
    </r>
    <r>
      <rPr>
        <sz val="10"/>
        <color indexed="12"/>
        <rFont val="Arial"/>
        <family val="2"/>
      </rPr>
      <t xml:space="preserve">contact us at (402) 471-2111 </t>
    </r>
    <r>
      <rPr>
        <sz val="10"/>
        <rFont val="Arial"/>
        <family val="2"/>
      </rPr>
      <t>with these items.  We make this available to you to HELP in the budget</t>
    </r>
  </si>
  <si>
    <t xml:space="preserve">  your use; however, you do not have to use them.  For more information about the worksheets, see </t>
  </si>
  <si>
    <t xml:space="preserve">  whatever rows are above your active cell and also whatever columns are to the left of your active cell.</t>
  </si>
  <si>
    <t xml:space="preserve">  By choosing the option again it will turn the option off.</t>
  </si>
  <si>
    <t xml:space="preserve">  </t>
  </si>
  <si>
    <t xml:space="preserve">  The County Treasurer's Commission is a calculation, if you wish to alter the County Treasurer's </t>
  </si>
  <si>
    <t xml:space="preserve">  Commission amount to round to a whole number or for a similar reason you may over-write the formula.</t>
  </si>
  <si>
    <r>
      <t xml:space="preserve">  A complete and accurate budget should have the prior year Balance Forward </t>
    </r>
    <r>
      <rPr>
        <b/>
        <sz val="10"/>
        <rFont val="Arial"/>
        <family val="2"/>
      </rPr>
      <t>equal</t>
    </r>
    <r>
      <rPr>
        <sz val="10"/>
        <rFont val="Arial"/>
        <family val="2"/>
      </rPr>
      <t xml:space="preserve"> Total of </t>
    </r>
  </si>
  <si>
    <t xml:space="preserve">  The Total Property Tax Requirement is carried forward from Page 2; however, you will need to input</t>
  </si>
  <si>
    <t xml:space="preserve">  Outstanding Bonded Indebtedness - if you complete the worksheet pages this will fill in automatically.</t>
  </si>
  <si>
    <t xml:space="preserve">  how much of that tax request is for Principal and Interest on Bonds.</t>
  </si>
  <si>
    <t xml:space="preserve">  The last 15 sheets of this file are worksheet (individual fund) pages.  These pages are provided for </t>
  </si>
  <si>
    <t xml:space="preserve">  We have also built in a comparison between the Total Requirement and Total Resources Available.</t>
  </si>
  <si>
    <t xml:space="preserve">  "Budget Not Balanced".</t>
  </si>
  <si>
    <t>2100/2150</t>
  </si>
  <si>
    <r>
      <t>Total Exclusions before 1% County Treasurer's Commission</t>
    </r>
    <r>
      <rPr>
        <b/>
        <sz val="8"/>
        <rFont val="Arial"/>
        <family val="2"/>
      </rPr>
      <t xml:space="preserve">
</t>
    </r>
    <r>
      <rPr>
        <sz val="7"/>
        <rFont val="Arial"/>
        <family val="2"/>
      </rPr>
      <t>(Lines 4 through 24)</t>
    </r>
  </si>
  <si>
    <r>
      <t xml:space="preserve">1% County Treasurer's Commission on Exclusions </t>
    </r>
    <r>
      <rPr>
        <sz val="7"/>
        <rFont val="Arial"/>
        <family val="2"/>
      </rPr>
      <t>(.01 X  Line 25)</t>
    </r>
  </si>
  <si>
    <t>Total Exclusions (Line 25 + Line 26)</t>
  </si>
  <si>
    <t>Total Personal and Real Property Tax Requirement Subject to the Levy Limitation (Line 1 minus Line 27)</t>
  </si>
  <si>
    <t>[From General Fund (Page 1 of 3) Line 33]</t>
  </si>
  <si>
    <t>Total Personal and Real Property Taxes
(From Page 2, Property Tax Recap, Line D)</t>
  </si>
  <si>
    <r>
      <t xml:space="preserve">  </t>
    </r>
    <r>
      <rPr>
        <b/>
        <i/>
        <u/>
        <sz val="10"/>
        <rFont val="Times New Roman"/>
        <family val="1"/>
      </rPr>
      <t>automatically for you.</t>
    </r>
  </si>
  <si>
    <t xml:space="preserve">Day of month:  </t>
  </si>
  <si>
    <t xml:space="preserve">Month:  </t>
  </si>
  <si>
    <t xml:space="preserve">Year:  </t>
  </si>
  <si>
    <t xml:space="preserve">Time:  </t>
  </si>
  <si>
    <t xml:space="preserve">A.M. or P.M.:  </t>
  </si>
  <si>
    <t xml:space="preserve">Location of Hearing:  </t>
  </si>
  <si>
    <t xml:space="preserve">     Total Outstanding Bonded Indebtedness</t>
  </si>
  <si>
    <t xml:space="preserve">Total Personal and
Real Property Tax
Requirement
For Bonds
</t>
  </si>
  <si>
    <t>Total Personal and
Real Property Tax
Requirement
for ALL Other</t>
  </si>
  <si>
    <t>Bond - Principal</t>
  </si>
  <si>
    <t xml:space="preserve"> NO</t>
  </si>
  <si>
    <t xml:space="preserve"> YES</t>
  </si>
  <si>
    <t>Qualified Capital Purpose Undertaking Fund</t>
  </si>
  <si>
    <r>
      <t xml:space="preserve">  the Budget Guidelines.  </t>
    </r>
    <r>
      <rPr>
        <b/>
        <i/>
        <u/>
        <sz val="10"/>
        <rFont val="Times New Roman"/>
        <family val="1"/>
      </rPr>
      <t>If you do utilize the Worksheet Pages, Pages 2 through 4 will be completed</t>
    </r>
    <r>
      <rPr>
        <b/>
        <i/>
        <sz val="10"/>
        <rFont val="Times New Roman"/>
        <family val="1"/>
      </rPr>
      <t xml:space="preserve"> </t>
    </r>
  </si>
  <si>
    <t>Budget Form - NBH-School District</t>
  </si>
  <si>
    <t>STUDENT FEE FUND</t>
  </si>
  <si>
    <t>Extracurricular Activities Fees</t>
  </si>
  <si>
    <t>Postsecondary Education Fees</t>
  </si>
  <si>
    <t>BEGINNING BALANCES &amp; RECEIPTS</t>
  </si>
  <si>
    <t>Function
Number</t>
  </si>
  <si>
    <t>BEGINNING BALANCES, RECEIPTS, &amp; TRANSFERS</t>
  </si>
  <si>
    <t>(Column 3,  Line 9 may not exceed this amount)</t>
  </si>
  <si>
    <t>Necessary
Cash
Reserve
(4)</t>
  </si>
  <si>
    <t>Total Available Resources
Before Property
Taxes
(5)</t>
  </si>
  <si>
    <t>Fee and
Delinquent
Tax Allowance
(6)</t>
  </si>
  <si>
    <t>Personal and
Real Property
Tax Requirement
(7)</t>
  </si>
  <si>
    <r>
      <t>Qualified Capital Purpose Undertaking Fund</t>
    </r>
    <r>
      <rPr>
        <sz val="7"/>
        <rFont val="Arial"/>
        <family val="2"/>
      </rPr>
      <t xml:space="preserve">
(Column D)</t>
    </r>
  </si>
  <si>
    <t>Voluntary termination agreements with certificated employees:</t>
  </si>
  <si>
    <t>MOTOR VEHICLE TAXES</t>
  </si>
  <si>
    <t>CERTIFIED STATE AID</t>
  </si>
  <si>
    <t>Source
Number</t>
  </si>
  <si>
    <t>Object/
Source
Number</t>
  </si>
  <si>
    <t>Function/
Source
Number</t>
  </si>
  <si>
    <t>Summer or Night School Fees</t>
  </si>
  <si>
    <t>Title I  (Includes NCLB Title I)</t>
  </si>
  <si>
    <t>Innovation Education Program Strategies (Includes NCLB Title V)</t>
  </si>
  <si>
    <t>Other Federal Categorical Receipts  ((Includes all other NCLB Programs)</t>
  </si>
  <si>
    <t>Notice of Special Hearing To Set Final Tax Request</t>
  </si>
  <si>
    <t>Fund</t>
  </si>
  <si>
    <t>QUALIFIED CAPITAL PURPOSE UNDERTAKING FUND</t>
  </si>
  <si>
    <t xml:space="preserve">School districts also have the ability to issue bonds as set forth in State Statute Section 79-10,110 for the purpose of paying </t>
  </si>
  <si>
    <t xml:space="preserve">amounts necessary for the abatement of environmental hazards, accessibility barrier elimination, or modifications for life </t>
  </si>
  <si>
    <t>safety code violations, indoor air quality, or mold abatement and prevention.</t>
  </si>
  <si>
    <t xml:space="preserve">  (Include Bond fund(s) and Qualified Capital Purpose Undertaking Fund)</t>
  </si>
  <si>
    <t>(Include Bond Fund(s) and Qualified Capital Purpose Undertaking Fund)</t>
  </si>
  <si>
    <t>Qualified Capital Purpose Undertaking</t>
  </si>
  <si>
    <t>Student Fee</t>
  </si>
  <si>
    <t>Qualified Capital
Purpose Undertaking</t>
  </si>
  <si>
    <r>
      <t xml:space="preserve">District Assessed
Valuation
</t>
    </r>
    <r>
      <rPr>
        <b/>
        <sz val="7"/>
        <rFont val="Arial"/>
        <family val="2"/>
      </rPr>
      <t>(Column B)</t>
    </r>
  </si>
  <si>
    <t>Bond Fund(s)  K - 8</t>
  </si>
  <si>
    <t>Bond Fund(s)  9 - 12</t>
  </si>
  <si>
    <t>Qualified Capital Purpose
Undertaking Fund  K - 8</t>
  </si>
  <si>
    <t>Qualified Capital Purpose
Undertaking Fund  9 - 12</t>
  </si>
  <si>
    <t>1210/15/30</t>
  </si>
  <si>
    <t>Cash Balance from Dissolved/Merged Districts</t>
  </si>
  <si>
    <t>Note:  To present a balanced budget, TOTAL RESOURCES AVAILABLE on line 104 must agree with TOTAL REQUIREMENTS on line 35 in the Adopted Column.</t>
  </si>
  <si>
    <t>Bond Fund</t>
  </si>
  <si>
    <t>Bond Fund _____________</t>
  </si>
  <si>
    <r>
      <t xml:space="preserve">NOTE:  This Schedule is </t>
    </r>
    <r>
      <rPr>
        <b/>
        <i/>
        <u/>
        <sz val="9"/>
        <rFont val="Arial"/>
        <family val="2"/>
      </rPr>
      <t>not</t>
    </r>
    <r>
      <rPr>
        <b/>
        <i/>
        <sz val="9"/>
        <rFont val="Arial"/>
        <family val="2"/>
      </rPr>
      <t xml:space="preserve"> provided for levy setting purposes.</t>
    </r>
    <r>
      <rPr>
        <b/>
        <sz val="9"/>
        <rFont val="Arial"/>
        <family val="2"/>
      </rPr>
      <t/>
    </r>
  </si>
  <si>
    <r>
      <t xml:space="preserve">Levy Subject to Limitation
</t>
    </r>
    <r>
      <rPr>
        <sz val="7"/>
        <rFont val="Arial"/>
        <family val="2"/>
      </rPr>
      <t>[(Column A / Column B) x 100]</t>
    </r>
    <r>
      <rPr>
        <sz val="8"/>
        <rFont val="Arial"/>
        <family val="2"/>
      </rPr>
      <t xml:space="preserve">
</t>
    </r>
    <r>
      <rPr>
        <b/>
        <sz val="7"/>
        <rFont val="Arial"/>
        <family val="2"/>
      </rPr>
      <t>(Column C)</t>
    </r>
  </si>
  <si>
    <t>Bond Fund K-8</t>
  </si>
  <si>
    <t>Bond Fund 9-12</t>
  </si>
  <si>
    <t>Bond Fund ______________________________</t>
  </si>
  <si>
    <t>Qualified Capital Purpose Undertaking Fund K-8</t>
  </si>
  <si>
    <t>Qualified Capital Purpose Undertaking Fund 9-12</t>
  </si>
  <si>
    <r>
      <t xml:space="preserve">      </t>
    </r>
    <r>
      <rPr>
        <sz val="10"/>
        <rFont val="Arial"/>
        <family val="2"/>
      </rPr>
      <t>you are in violation of the levy lid.  The school district must reduce property taxes to meet the levy limitation.</t>
    </r>
  </si>
  <si>
    <t>Special Hearing to Set Final Tax Request Held On:</t>
  </si>
  <si>
    <t>1.  Tax from Line 103</t>
  </si>
  <si>
    <t>3.  Delinquent Tax Allowance (If over 5% of line 103, see instructions.)</t>
  </si>
  <si>
    <t>Distance Education Courses</t>
  </si>
  <si>
    <t>All Instruction Except Special Education Instructional Programs</t>
  </si>
  <si>
    <t>Special Education Instructional Programs</t>
  </si>
  <si>
    <t>Regular Pupil Transportation</t>
  </si>
  <si>
    <t>School Age Special Education Pupil Transportation</t>
  </si>
  <si>
    <t>4800/4900</t>
  </si>
  <si>
    <t>Note to MAC Users:</t>
  </si>
  <si>
    <t>You can use a MAC to input information but there have been issues noted in printing from the MAC.</t>
  </si>
  <si>
    <t>SCHEDULE A GENERAL FUND LID EXCLUSIONS</t>
  </si>
  <si>
    <r>
      <t xml:space="preserve">Total Repairs to Infrastructure Damaged by a Natural Disaster </t>
    </r>
    <r>
      <rPr>
        <sz val="8"/>
        <rFont val="Arial"/>
        <family val="2"/>
      </rPr>
      <t>(Lines 1 through 8)</t>
    </r>
  </si>
  <si>
    <r>
      <t>Judgments:</t>
    </r>
    <r>
      <rPr>
        <sz val="10"/>
        <rFont val="Arial"/>
        <family val="2"/>
      </rPr>
      <t xml:space="preserve">  (List the types of judgments obtained against your School District to the extent such judgment is not paid by liability insurance)</t>
    </r>
  </si>
  <si>
    <r>
      <t xml:space="preserve">Total Judgments </t>
    </r>
    <r>
      <rPr>
        <sz val="8"/>
        <rFont val="Arial"/>
        <family val="2"/>
      </rPr>
      <t>(Lines 11 through 16)</t>
    </r>
  </si>
  <si>
    <t xml:space="preserve">    Bond Principal *</t>
  </si>
  <si>
    <t xml:space="preserve">    Bond Interest *</t>
  </si>
  <si>
    <t>*</t>
  </si>
  <si>
    <t>Taxes levied by a school district on or after April 2, 2008, for the payment of the principal of, premium of, or interest on such a general obligation bond of such school district and the payment of all costs associated with membership in a risk management pool shall be subject to the levy limit.</t>
  </si>
  <si>
    <r>
      <t xml:space="preserve">District Property Tax
Request LESS Exclusions
</t>
    </r>
    <r>
      <rPr>
        <sz val="8"/>
        <color indexed="10"/>
        <rFont val="Arial"/>
        <family val="2"/>
      </rPr>
      <t>(Should agree to Line 28
of Schedule B)</t>
    </r>
    <r>
      <rPr>
        <sz val="8"/>
        <rFont val="Arial"/>
        <family val="2"/>
      </rPr>
      <t xml:space="preserve">
</t>
    </r>
    <r>
      <rPr>
        <b/>
        <sz val="7"/>
        <rFont val="Arial"/>
        <family val="2"/>
      </rPr>
      <t>(Column A)</t>
    </r>
  </si>
  <si>
    <t xml:space="preserve">     has been met.  </t>
  </si>
  <si>
    <t>The only solution that is known is to print via a PC.</t>
  </si>
  <si>
    <r>
      <t xml:space="preserve">  These pages are currently completed with formulas which pull from the Worksheet Pages.  </t>
    </r>
    <r>
      <rPr>
        <b/>
        <u/>
        <sz val="10"/>
        <rFont val="Arial"/>
        <family val="2"/>
      </rPr>
      <t xml:space="preserve">If you </t>
    </r>
  </si>
  <si>
    <r>
      <rPr>
        <b/>
        <sz val="10"/>
        <rFont val="Arial"/>
        <family val="2"/>
      </rPr>
      <t xml:space="preserve">   </t>
    </r>
    <r>
      <rPr>
        <b/>
        <u/>
        <sz val="10"/>
        <rFont val="Arial"/>
        <family val="2"/>
      </rPr>
      <t>utilize the Worksheet Pages, Pages 2 through 4 will be completed automatically for you.</t>
    </r>
    <r>
      <rPr>
        <sz val="10"/>
        <rFont val="Arial"/>
        <family val="2"/>
      </rPr>
      <t xml:space="preserve">  If you do</t>
    </r>
  </si>
  <si>
    <t xml:space="preserve">  not wish to utilize the worksheet pages you can simply type in your numbers on Pages 2 through 4.</t>
  </si>
  <si>
    <t xml:space="preserve">  The only cells with formulas that cannot be over-written are those that provide an essential calculation</t>
  </si>
  <si>
    <t xml:space="preserve">  (example - Total Resources Available).</t>
  </si>
  <si>
    <r>
      <t xml:space="preserve">Pages 2 through 4 </t>
    </r>
    <r>
      <rPr>
        <b/>
        <sz val="10"/>
        <rFont val="Arial"/>
        <family val="2"/>
      </rPr>
      <t>(If you utilize the Worksheet Pages - Begin Inputting on Worksheet Pages)</t>
    </r>
  </si>
  <si>
    <t>NOTE:  Total Disbursements and Transfers (Column 7) is the sum of Column 5 and Column 6 for the General Fund only.  For all other funds, numbers will pull automatically from the Worksheets.</t>
  </si>
  <si>
    <r>
      <t xml:space="preserve">Total Levy Subject to Limitation </t>
    </r>
    <r>
      <rPr>
        <sz val="8"/>
        <rFont val="Arial"/>
        <family val="2"/>
      </rPr>
      <t>(Total of Lines 1 through 11)</t>
    </r>
  </si>
  <si>
    <r>
      <t xml:space="preserve">NOTE:      </t>
    </r>
    <r>
      <rPr>
        <sz val="10"/>
        <rFont val="Arial"/>
        <family val="2"/>
      </rPr>
      <t xml:space="preserve">If the </t>
    </r>
    <r>
      <rPr>
        <b/>
        <sz val="10"/>
        <rFont val="Arial"/>
        <family val="2"/>
      </rPr>
      <t>total</t>
    </r>
    <r>
      <rPr>
        <sz val="10"/>
        <rFont val="Arial"/>
        <family val="2"/>
      </rPr>
      <t xml:space="preserve"> levy, per this Schedule (Line 12, Column C), is $1.05, or less, the levy limitation per State Statute Section 77-3442</t>
    </r>
  </si>
  <si>
    <t xml:space="preserve">         If Line 12, Column C, is greater than $1.05 and you did not hold a successful election to override the levy, </t>
  </si>
  <si>
    <r>
      <t xml:space="preserve">         </t>
    </r>
    <r>
      <rPr>
        <b/>
        <sz val="10"/>
        <rFont val="Arial"/>
        <family val="2"/>
      </rPr>
      <t xml:space="preserve">If Line 12, Column C, is greater than $1.05 and you held a successful election to override the levy, </t>
    </r>
    <r>
      <rPr>
        <sz val="10"/>
        <rFont val="Arial"/>
        <family val="2"/>
      </rPr>
      <t>which is in effect for the</t>
    </r>
  </si>
  <si>
    <r>
      <t xml:space="preserve">REMINDER:      </t>
    </r>
    <r>
      <rPr>
        <sz val="10"/>
        <rFont val="Arial"/>
        <family val="2"/>
      </rPr>
      <t xml:space="preserve">School districts that have combined levies greater than $1.20 or the combined levies that exceeded the maximum levy </t>
    </r>
  </si>
  <si>
    <t xml:space="preserve">      approved at a special election may be subject to petitions for the free holding of territory.  Combined levies do not include levies</t>
  </si>
  <si>
    <t xml:space="preserve">      for bonded indebtedness approved by the voters of a school district or levies for the refinancing of such bonded indebtedness.</t>
  </si>
  <si>
    <t>Learning Community Special Building Levy</t>
  </si>
  <si>
    <t>Learning Community General Fund Levy</t>
  </si>
  <si>
    <t>Qualified School Construction Bonds</t>
  </si>
  <si>
    <t>Note:  To present a balanced budget, TOTAL RESOURCES AVAILABLE on line 36 must agree with TOTAL REQUIREMENTS on line 17 in the Adopted Column.</t>
  </si>
  <si>
    <t>Learning Community Property Taxes</t>
  </si>
  <si>
    <t>Board Chairperson</t>
  </si>
  <si>
    <t>Preparer</t>
  </si>
  <si>
    <r>
      <rPr>
        <sz val="14"/>
        <rFont val="Arial"/>
        <family val="2"/>
      </rPr>
      <t xml:space="preserve">Please Complete this </t>
    </r>
    <r>
      <rPr>
        <b/>
        <u/>
        <sz val="14"/>
        <rFont val="Arial"/>
        <family val="2"/>
      </rPr>
      <t xml:space="preserve">Basic Data Input Area
</t>
    </r>
    <r>
      <rPr>
        <sz val="14"/>
        <rFont val="Arial"/>
        <family val="2"/>
      </rPr>
      <t>It will put information consistently throughout Budget Form.</t>
    </r>
  </si>
  <si>
    <t>MUST COMPLETE THESE LINES</t>
  </si>
  <si>
    <t>MUST
COMPLETE This Yellow Section</t>
  </si>
  <si>
    <r>
      <rPr>
        <b/>
        <sz val="11"/>
        <rFont val="Arial"/>
        <family val="2"/>
      </rPr>
      <t xml:space="preserve">Questions - E-Mail:  </t>
    </r>
    <r>
      <rPr>
        <u/>
        <sz val="11"/>
        <color indexed="12"/>
        <rFont val="Arial"/>
        <family val="2"/>
      </rPr>
      <t>Deann.Haeffner@nebraska.gov</t>
    </r>
  </si>
  <si>
    <t>MUST COMPLETE THIS PAGE - Basic Data Input Area</t>
  </si>
  <si>
    <t>Qualified Capital Purpose
Undertaking Fund  K - 12</t>
  </si>
  <si>
    <t>Bond Fund(s) K - 12</t>
  </si>
  <si>
    <r>
      <t xml:space="preserve">Retirement Contribution Increase </t>
    </r>
    <r>
      <rPr>
        <sz val="10"/>
        <rFont val="Arial"/>
        <family val="2"/>
      </rPr>
      <t>(Through Fiscal Year 2016-2017)</t>
    </r>
  </si>
  <si>
    <t>Nameplate Capacity Tax</t>
  </si>
  <si>
    <t>NOTICE OF AMENDED BUDGET HEARING AND AMENDED BUDGET SUMMARY</t>
  </si>
  <si>
    <r>
      <t xml:space="preserve">Individual Fund Pages Following This Page
These Fund Pages </t>
    </r>
    <r>
      <rPr>
        <b/>
        <u/>
        <sz val="18"/>
        <rFont val="Arial Rounded MT Bold"/>
        <family val="2"/>
      </rPr>
      <t>DO NOT</t>
    </r>
    <r>
      <rPr>
        <sz val="18"/>
        <rFont val="Arial Rounded MT Bold"/>
        <family val="2"/>
      </rPr>
      <t xml:space="preserve"> need to be submitted.
THESE PAGES ARE FOR YOUR USE ONLY !</t>
    </r>
  </si>
  <si>
    <r>
      <t xml:space="preserve">      </t>
    </r>
    <r>
      <rPr>
        <sz val="10"/>
        <rFont val="Arial"/>
        <family val="2"/>
      </rPr>
      <t>2012-2013 school fiscal year, you must attach a copy of the election ballot and the certified election returns to your budget.</t>
    </r>
  </si>
  <si>
    <r>
      <t xml:space="preserve">         </t>
    </r>
    <r>
      <rPr>
        <b/>
        <sz val="10"/>
        <rFont val="Arial"/>
        <family val="2"/>
      </rPr>
      <t>Learning Community Member Schools</t>
    </r>
    <r>
      <rPr>
        <sz val="10"/>
        <rFont val="Arial"/>
        <family val="2"/>
      </rPr>
      <t xml:space="preserve"> - The total levy, which must be $1.05 or less, includes the Learning Community General </t>
    </r>
    <r>
      <rPr>
        <b/>
        <sz val="10"/>
        <rFont val="Arial"/>
        <family val="2"/>
      </rPr>
      <t/>
    </r>
  </si>
  <si>
    <t xml:space="preserve">      Fund, Learning Community Special Building Fund, School District General Fund, and School District Special Building Fund.</t>
  </si>
  <si>
    <t xml:space="preserve">      one hundred dollars of taxable valuation in any year if (i) the taxable valuation of the district is lower than the taxable valuation in the</t>
  </si>
  <si>
    <t xml:space="preserve">     year in which the district last issued capital purpose undertaking bonds or (ii) such maximum levy is insufficient to meet the annual </t>
  </si>
  <si>
    <t>2.  Compute County Treasurer's Commission at 1% of tax requirement.</t>
  </si>
  <si>
    <r>
      <t xml:space="preserve">     </t>
    </r>
    <r>
      <rPr>
        <b/>
        <sz val="10"/>
        <rFont val="Arial"/>
        <family val="2"/>
      </rPr>
      <t>Qualified Capital Purpose Undertaking Fund levy.</t>
    </r>
    <r>
      <rPr>
        <sz val="10"/>
        <rFont val="Arial"/>
        <family val="2"/>
      </rPr>
      <t xml:space="preserve">  A district may only exceed the maximum levy of five and one-fifth cents per </t>
    </r>
  </si>
  <si>
    <t xml:space="preserve">  The other option is to use your mouse to click on the different sheet tabs.</t>
  </si>
  <si>
    <t xml:space="preserve">  On the "View" ribbon in the Window area there is an item called Freeze Panes.  Freeze Panes allows </t>
  </si>
  <si>
    <t xml:space="preserve">  you to tell the computer what columns and/or rows you wish to see at all times.  Freeze Panes will freeze </t>
  </si>
  <si>
    <t>Due by September 20th:</t>
  </si>
  <si>
    <t>Page 2, Total Resources Available (Column 4) agrees to Total Requirements (Column 9).</t>
  </si>
  <si>
    <t>Page 2, Total Beginning Balance (Column 1) agrees to Page 3 Total Ending Balance (Column 8).</t>
  </si>
  <si>
    <t>Page 3, Total Beginning Balance (Column 1) agrees to Page 4 Total Ending Balance (Column 8).</t>
  </si>
  <si>
    <t>Schedule B, Line 28 agrees to Schedule C District Property Tax (Column A).</t>
  </si>
  <si>
    <t>Proof of Publication for Notice of Budget Hearing (NBH).</t>
  </si>
  <si>
    <t>Lid Computation Form LC-2 and the Special Grant Fund List</t>
  </si>
  <si>
    <t>Certificate of Valuation(s).  Total Certified Valuation was completed on Page 1.</t>
  </si>
  <si>
    <t>Election Ballot and Certified Election Returns for the special election to override the levy limits.</t>
  </si>
  <si>
    <t>Joint Public Agency &amp; Interlocal Agreements is indicated by checking the box.  If school district answers YES, the  Report of Joint Public Agency &amp; Interlocal Agreements is due on or before December 31st.</t>
  </si>
  <si>
    <r>
      <t xml:space="preserve">Budget Form
   </t>
    </r>
    <r>
      <rPr>
        <b/>
        <sz val="11"/>
        <rFont val="Times New Roman"/>
        <family val="1"/>
      </rPr>
      <t>(If you utilized the School District Budget Worksheets, Please Do Not Mail it in.)</t>
    </r>
  </si>
  <si>
    <r>
      <t>Telephone:</t>
    </r>
    <r>
      <rPr>
        <sz val="11"/>
        <rFont val="Arial"/>
        <family val="2"/>
      </rPr>
      <t xml:space="preserve">  (402) 471-2111            </t>
    </r>
    <r>
      <rPr>
        <b/>
        <sz val="11"/>
        <rFont val="Arial"/>
        <family val="2"/>
      </rPr>
      <t xml:space="preserve"> FAX:  </t>
    </r>
    <r>
      <rPr>
        <sz val="11"/>
        <rFont val="Arial"/>
        <family val="2"/>
      </rPr>
      <t>(402) 471-3301</t>
    </r>
  </si>
  <si>
    <r>
      <rPr>
        <b/>
        <sz val="11"/>
        <color indexed="8"/>
        <rFont val="Arial"/>
        <family val="2"/>
      </rPr>
      <t xml:space="preserve">Website:  </t>
    </r>
    <r>
      <rPr>
        <u/>
        <sz val="11"/>
        <color indexed="12"/>
        <rFont val="Arial"/>
        <family val="2"/>
      </rPr>
      <t>www.auditors.nebraska.gov</t>
    </r>
  </si>
  <si>
    <r>
      <rPr>
        <b/>
        <sz val="11"/>
        <rFont val="Arial"/>
        <family val="2"/>
      </rPr>
      <t>2.</t>
    </r>
    <r>
      <rPr>
        <sz val="11"/>
        <rFont val="Arial"/>
        <family val="2"/>
      </rPr>
      <t xml:space="preserve">  County Board (SEC. 13-508), C/O County Clerk</t>
    </r>
  </si>
  <si>
    <r>
      <rPr>
        <b/>
        <sz val="11"/>
        <rFont val="Arial"/>
        <family val="2"/>
      </rPr>
      <t>3.</t>
    </r>
    <r>
      <rPr>
        <sz val="11"/>
        <rFont val="Arial"/>
        <family val="2"/>
      </rPr>
      <t xml:space="preserve">  Nebraska Dept. of Education</t>
    </r>
  </si>
  <si>
    <t>Report of Joint Public Agency &amp; Interlocal Agreements</t>
  </si>
  <si>
    <t>YES</t>
  </si>
  <si>
    <t>NO</t>
  </si>
  <si>
    <t xml:space="preserve">  Total Certified Valuation (All Counties)</t>
  </si>
  <si>
    <r>
      <t xml:space="preserve">(Certification of Valuation(s) from County Assessor </t>
    </r>
    <r>
      <rPr>
        <b/>
        <i/>
        <sz val="9"/>
        <rFont val="Arial"/>
        <family val="2"/>
      </rPr>
      <t>MUST</t>
    </r>
    <r>
      <rPr>
        <i/>
        <sz val="9"/>
        <rFont val="Arial"/>
        <family val="2"/>
      </rPr>
      <t xml:space="preserve"> be attached)</t>
    </r>
  </si>
  <si>
    <t xml:space="preserve">  If you do not you will need to indicate your balances as of September 1, 2013.</t>
  </si>
  <si>
    <r>
      <t xml:space="preserve">  If these two numbers </t>
    </r>
    <r>
      <rPr>
        <b/>
        <sz val="10"/>
        <rFont val="Arial"/>
        <family val="2"/>
      </rPr>
      <t>do not agree</t>
    </r>
    <r>
      <rPr>
        <sz val="10"/>
        <rFont val="Arial"/>
        <family val="2"/>
      </rPr>
      <t xml:space="preserve"> in the 2013-2014 budget you will receive the message</t>
    </r>
  </si>
  <si>
    <t>Report of Trade Names, Corporate Names &amp; Business Names</t>
  </si>
  <si>
    <t>Voluntary Termination Agreements</t>
  </si>
  <si>
    <t>Has your School District held a successful election to override the levy limits provided in Statute 77-3442, which is in effect for 2014-2015 school fiscal year?</t>
  </si>
  <si>
    <t>2016-2017</t>
  </si>
  <si>
    <t>Page 4, Total Beginning Balance (Column 1) agrees to the prior School District Budget Form, Page 4, Total Ending Balance (Column 8).  If it does not agree, please provide explanation.</t>
  </si>
  <si>
    <t>If your school district has held a sucessful election to override the levy limits, which is in effect for this budget year, you will also need:</t>
  </si>
  <si>
    <t>Property Tax Credit</t>
  </si>
  <si>
    <t>2014-2015 Budgeted Calculation of Maximum Total Disbursements &amp; Transfers</t>
  </si>
  <si>
    <t>COUNTY TREASURER'S COMMISSION AT 1%  (Line B)</t>
  </si>
  <si>
    <t>Future Base Pay, Additional Compensation &amp; Benefits per Contract</t>
  </si>
  <si>
    <t>TOTAL CONTRACT COST</t>
  </si>
  <si>
    <t>Base Pay for the Total FTE</t>
  </si>
  <si>
    <t>Compensation for activities outside of the regular salary:</t>
  </si>
  <si>
    <t>● Extended contracts / Activities outside of regular salary</t>
  </si>
  <si>
    <t>● Bonus/Incentive/Performance Pay</t>
  </si>
  <si>
    <t>● Stipends</t>
  </si>
  <si>
    <t>● All other costs not mentioned above</t>
  </si>
  <si>
    <t>Benefits and Payroll Costs Paid by district:</t>
  </si>
  <si>
    <r>
      <rPr>
        <i/>
        <sz val="11"/>
        <color theme="1"/>
        <rFont val="Calibri"/>
        <family val="2"/>
      </rPr>
      <t xml:space="preserve">● </t>
    </r>
    <r>
      <rPr>
        <i/>
        <sz val="11"/>
        <color theme="1"/>
        <rFont val="Calibri"/>
        <family val="2"/>
        <scheme val="minor"/>
      </rPr>
      <t>Insurances (Health, Dental, Life, Long Term Disability)</t>
    </r>
  </si>
  <si>
    <t>● Cafeteria Plan Stipend</t>
  </si>
  <si>
    <t>● Cash in lieu of insurance</t>
  </si>
  <si>
    <r>
      <t xml:space="preserve">● Employee's share of retirement, deferred compensation, FICA and Medicare </t>
    </r>
    <r>
      <rPr>
        <b/>
        <i/>
        <u/>
        <sz val="11"/>
        <color theme="1"/>
        <rFont val="Calibri"/>
        <family val="2"/>
      </rPr>
      <t>if paid by the district</t>
    </r>
  </si>
  <si>
    <t>● District's share of retirement, FICA and Medicare</t>
  </si>
  <si>
    <t>● IRS value of housing allowance</t>
  </si>
  <si>
    <t>● IRS value of vehicle allowance</t>
  </si>
  <si>
    <t>● Additional leave days</t>
  </si>
  <si>
    <t>● Annuities</t>
  </si>
  <si>
    <t xml:space="preserve">● Service credit purchase </t>
  </si>
  <si>
    <t>● Association / Membership dues</t>
  </si>
  <si>
    <t>● Cell Phone/Internet reimbursement</t>
  </si>
  <si>
    <t>● Relocation reimbursement</t>
  </si>
  <si>
    <t>● Travel allowance/reimbursement</t>
  </si>
  <si>
    <t>● Educational tuition assistance</t>
  </si>
  <si>
    <t>● All other benefit costs not mentioned above</t>
  </si>
  <si>
    <r>
      <rPr>
        <b/>
        <sz val="16"/>
        <color theme="1"/>
        <rFont val="Calibri"/>
        <family val="2"/>
        <scheme val="minor"/>
      </rPr>
      <t>Totals</t>
    </r>
    <r>
      <rPr>
        <b/>
        <sz val="12"/>
        <color theme="1"/>
        <rFont val="Calibri"/>
        <family val="2"/>
        <scheme val="minor"/>
      </rPr>
      <t xml:space="preserve">:   </t>
    </r>
  </si>
  <si>
    <t>Cell Reference</t>
  </si>
  <si>
    <t>Item</t>
  </si>
  <si>
    <t xml:space="preserve">Description </t>
  </si>
  <si>
    <t>F4</t>
  </si>
  <si>
    <t>Contract Length</t>
  </si>
  <si>
    <t>The number of years that remain until end of the contract.</t>
  </si>
  <si>
    <t>Base Pay</t>
  </si>
  <si>
    <t>The total base pay before any deductions.</t>
  </si>
  <si>
    <t>Extended Contracts</t>
  </si>
  <si>
    <t>Amount paid if number of days in contract increase.  Include extra duty pay, e.g. coaching.</t>
  </si>
  <si>
    <t>F14</t>
  </si>
  <si>
    <t>Bonus, Incentive or Performance Pay</t>
  </si>
  <si>
    <t>Amount paid if specific conditions listed in the contract are met.</t>
  </si>
  <si>
    <t>F15</t>
  </si>
  <si>
    <t>Stipends</t>
  </si>
  <si>
    <t>Additional compensation for additional hours, days worked, or extra duty pay (sports or activities).</t>
  </si>
  <si>
    <t>F16</t>
  </si>
  <si>
    <t>Insurance</t>
  </si>
  <si>
    <t>F20</t>
  </si>
  <si>
    <t>Cafeteria Plan Stipend</t>
  </si>
  <si>
    <t>F21</t>
  </si>
  <si>
    <t>Cash in lieu of insurance</t>
  </si>
  <si>
    <t>F24</t>
  </si>
  <si>
    <t>Employee’s share of retirement…</t>
  </si>
  <si>
    <t>F26</t>
  </si>
  <si>
    <t>F27</t>
  </si>
  <si>
    <t>IRS value of housing allowance</t>
  </si>
  <si>
    <t>Amount equal to the fair market rental value of the housing (purchased or provided).</t>
  </si>
  <si>
    <t>F28</t>
  </si>
  <si>
    <t>IRS value of vehicle allowance</t>
  </si>
  <si>
    <t>F29</t>
  </si>
  <si>
    <t>F30</t>
  </si>
  <si>
    <t>Annuities</t>
  </si>
  <si>
    <t>F31</t>
  </si>
  <si>
    <t>Service Credit Purchase</t>
  </si>
  <si>
    <t>F32</t>
  </si>
  <si>
    <t>F33</t>
  </si>
  <si>
    <t>Cell Phone/Internet Reimbursement</t>
  </si>
  <si>
    <t>Instructions for Completing Schedule D -Superintendent Pay Transparency Act Notice</t>
  </si>
  <si>
    <t>Association / Membership Dues</t>
  </si>
  <si>
    <t>F34</t>
  </si>
  <si>
    <t>Relocation reimbursement</t>
  </si>
  <si>
    <t>Travel allowance reimbursement</t>
  </si>
  <si>
    <t>F36</t>
  </si>
  <si>
    <t>Educational tuition assistance</t>
  </si>
  <si>
    <t>All other benefit costs not listed above</t>
  </si>
  <si>
    <t>All other costs not listed above</t>
  </si>
  <si>
    <r>
      <t>Schedule D is provided to collect current and future costs to a school district</t>
    </r>
    <r>
      <rPr>
        <sz val="12"/>
        <color rgb="FFFF0000"/>
        <rFont val="Calibri"/>
        <family val="2"/>
        <scheme val="minor"/>
      </rPr>
      <t xml:space="preserve"> </t>
    </r>
    <r>
      <rPr>
        <sz val="12"/>
        <color theme="1"/>
        <rFont val="Calibri"/>
        <family val="2"/>
        <scheme val="minor"/>
      </rPr>
      <t>for the services of the school superintendent in accordance with LB 470.</t>
    </r>
  </si>
  <si>
    <t>E11</t>
  </si>
  <si>
    <t>F17</t>
  </si>
  <si>
    <t>F22</t>
  </si>
  <si>
    <t>F25</t>
  </si>
  <si>
    <t>To complete Schedule D, enter the following information (where applicable) into highlighted cells on Schedule D.  Row 1 &amp; 2 have been provided to assist with the school publication requirements of LB 470, they are not a required part of this form and may be left incomplete.</t>
  </si>
  <si>
    <t>Any other additional compensation paid by the district.</t>
  </si>
  <si>
    <r>
      <t>District</t>
    </r>
    <r>
      <rPr>
        <sz val="10"/>
        <color theme="1"/>
        <rFont val="Calibri"/>
        <family val="2"/>
        <scheme val="minor"/>
      </rPr>
      <t xml:space="preserve"> cost for health-related insurance [e.g., Health, Dental, Life, Long Term Disability (% rate of salary + benefits)</t>
    </r>
  </si>
  <si>
    <r>
      <t>District</t>
    </r>
    <r>
      <rPr>
        <sz val="10"/>
        <color theme="1"/>
        <rFont val="Calibri"/>
        <family val="2"/>
        <scheme val="minor"/>
      </rPr>
      <t xml:space="preserve"> contribution to the individual’s plan.  Includes individual’s or family deductible.</t>
    </r>
  </si>
  <si>
    <r>
      <t>Amount paid by the district</t>
    </r>
    <r>
      <rPr>
        <sz val="10"/>
        <color theme="1"/>
        <rFont val="Calibri"/>
        <family val="2"/>
        <scheme val="minor"/>
      </rPr>
      <t xml:space="preserve"> for not participating in the district insurance plan(s).</t>
    </r>
  </si>
  <si>
    <r>
      <t>Amount paid by district</t>
    </r>
    <r>
      <rPr>
        <sz val="10"/>
        <color theme="1"/>
        <rFont val="Calibri"/>
        <family val="2"/>
        <scheme val="minor"/>
      </rPr>
      <t xml:space="preserve"> to cover retirement contribution, deferred compensation, FICA and Medicare traditionally paid by an employee.</t>
    </r>
  </si>
  <si>
    <r>
      <t>Amount paid by district</t>
    </r>
    <r>
      <rPr>
        <sz val="10"/>
        <rFont val="Arial"/>
        <family val="2"/>
      </rPr>
      <t xml:space="preserve"> </t>
    </r>
    <r>
      <rPr>
        <sz val="10"/>
        <color theme="1"/>
        <rFont val="Calibri"/>
        <family val="2"/>
        <scheme val="minor"/>
      </rPr>
      <t>for the employer share of retirement (9.8778%), FICA (6.2% up to $117,000) and Medicare (1.45%).</t>
    </r>
  </si>
  <si>
    <r>
      <t>Amount equal to annual cost of a vehicle – sole use for superintendent</t>
    </r>
    <r>
      <rPr>
        <sz val="10"/>
        <color theme="1"/>
        <rFont val="Calibri"/>
        <family val="2"/>
        <scheme val="minor"/>
      </rPr>
      <t xml:space="preserve"> (purchased or provided).</t>
    </r>
  </si>
  <si>
    <r>
      <t>Amount paid by the district</t>
    </r>
    <r>
      <rPr>
        <sz val="10"/>
        <color theme="1"/>
        <rFont val="Calibri"/>
        <family val="2"/>
        <scheme val="minor"/>
      </rPr>
      <t xml:space="preserve"> to purchase annuities.</t>
    </r>
  </si>
  <si>
    <r>
      <t>Amount paid by district</t>
    </r>
    <r>
      <rPr>
        <sz val="10"/>
        <color theme="1"/>
        <rFont val="Calibri"/>
        <family val="2"/>
        <scheme val="minor"/>
      </rPr>
      <t xml:space="preserve"> to purchase additional school retirement credit.</t>
    </r>
  </si>
  <si>
    <t>Cost of all memberships and fees paid by district.</t>
  </si>
  <si>
    <t>Cost of cell phone and internet bills reimbursed by district.</t>
  </si>
  <si>
    <t>Cost of all moving expenses for relocation reimbursed by the district.</t>
  </si>
  <si>
    <r>
      <t>Amount to be paid by district</t>
    </r>
    <r>
      <rPr>
        <sz val="10"/>
        <color rgb="FFFF0000"/>
        <rFont val="Calibri"/>
        <family val="2"/>
        <scheme val="minor"/>
      </rPr>
      <t xml:space="preserve"> </t>
    </r>
    <r>
      <rPr>
        <sz val="10"/>
        <color theme="1"/>
        <rFont val="Calibri"/>
        <family val="2"/>
        <scheme val="minor"/>
      </rPr>
      <t>for cost of job-related tuition.</t>
    </r>
  </si>
  <si>
    <r>
      <t>Employee’s share of any other benefit if paid by the district</t>
    </r>
    <r>
      <rPr>
        <sz val="10"/>
        <color theme="1"/>
        <rFont val="Calibri"/>
        <family val="2"/>
        <scheme val="minor"/>
      </rPr>
      <t xml:space="preserve">  (e.g. stipends for expenses).</t>
    </r>
  </si>
  <si>
    <r>
      <t>District</t>
    </r>
    <r>
      <rPr>
        <sz val="10"/>
        <color theme="1"/>
        <rFont val="Calibri"/>
        <family val="2"/>
        <scheme val="minor"/>
      </rPr>
      <t xml:space="preserve"> share of retirement…</t>
    </r>
  </si>
  <si>
    <t>Leave days</t>
  </si>
  <si>
    <t>Estimated leave days used (e.g. 3-year average); additional leave days included in contract; value of unused leave balance from previous year.</t>
  </si>
  <si>
    <t>Cost transportation paid by the district; projected or based on previous year's travel;  (e.g.  mileage, fuel, per diem rate).</t>
  </si>
  <si>
    <t>● Mileage Allowance</t>
  </si>
  <si>
    <t>F37</t>
  </si>
  <si>
    <t>Mileage allowance</t>
  </si>
  <si>
    <t>Monthly mileage allowance paid by district</t>
  </si>
  <si>
    <t>ENTITY OFFICIAL ADDRESS</t>
  </si>
  <si>
    <t>If no official address, please provide address where correspondence should be sent</t>
  </si>
  <si>
    <t>NAME</t>
  </si>
  <si>
    <t>ADDRESS</t>
  </si>
  <si>
    <t>CITY &amp; ZIP CODE</t>
  </si>
  <si>
    <t>TELEPHONE</t>
  </si>
  <si>
    <t>WEBSITE</t>
  </si>
  <si>
    <t>CLERK/TREASURER/SUPERINTENDENT/OTHER</t>
  </si>
  <si>
    <t>TITLE /FIRM NAME</t>
  </si>
  <si>
    <t>Chairperson</t>
  </si>
  <si>
    <t>EMAIL ADDRESS</t>
  </si>
  <si>
    <r>
      <t xml:space="preserve">For Questions on this form, who should we contact (please  </t>
    </r>
    <r>
      <rPr>
        <sz val="11"/>
        <color theme="1"/>
        <rFont val="Calibri"/>
        <family val="2"/>
      </rPr>
      <t>√  one):  Contact will be via email if supplied.</t>
    </r>
  </si>
  <si>
    <t>Clerk / Treasurer / Superintendent / Other</t>
  </si>
  <si>
    <t>APA Contact Information</t>
  </si>
  <si>
    <t>Upon Filing, The School Certifies the Information Submitted on this Form to be Correct:</t>
  </si>
  <si>
    <r>
      <t xml:space="preserve">If </t>
    </r>
    <r>
      <rPr>
        <b/>
        <i/>
        <sz val="8"/>
        <rFont val="Arial"/>
        <family val="2"/>
      </rPr>
      <t>YES</t>
    </r>
    <r>
      <rPr>
        <i/>
        <sz val="8"/>
        <rFont val="Arial"/>
        <family val="2"/>
      </rPr>
      <t>, Please submit Interlocal Agreement Report by December 31, 2015.</t>
    </r>
  </si>
  <si>
    <t>If YES, Please submit Trade Name Report by December 31, 2015.</t>
  </si>
  <si>
    <t>County Clerk's Use Only</t>
  </si>
  <si>
    <t>After the 2015/16 school year, how many years remain on the contract:                                                   (Column F must be completed if additional years remain on contract.)</t>
  </si>
  <si>
    <t>2015/16 Budget Information</t>
  </si>
  <si>
    <t>2017-2018</t>
  </si>
  <si>
    <t>NOTE:  We have removed the signature from the front cover, but you are now required to remit a copy of the board minutes or resolution where the budget was adopted</t>
  </si>
  <si>
    <t>District Legal Services</t>
  </si>
  <si>
    <t>State Aid</t>
  </si>
  <si>
    <t>ORIGINAL BUDGET</t>
  </si>
  <si>
    <t>AMENDED BUDGET</t>
  </si>
  <si>
    <t>NOTE:  You need to publish both the original budget summary and the amended summary.  Make sure original matches what was published if you made adjustments on the form pages</t>
  </si>
  <si>
    <t>2016</t>
  </si>
  <si>
    <t>This budget is for the Period SEPTEMBER 1, 2016 through AUGUST 31, 2017</t>
  </si>
  <si>
    <t>2016-2017
STATE OF NEBRASKA</t>
  </si>
  <si>
    <t>Outstanding Bonded Indebtedness as of September 1, 2016</t>
  </si>
  <si>
    <t>Was this Subdivision involved in any Interlocal Agreements or Joint Public Agencies for the reporting period of July 1, 2015 through June 30, 2016?</t>
  </si>
  <si>
    <t>Did the subdivision operate under a separate Trade Name, Corporate Name, or other Business Name during the period of July 1, 2015 through June 30, 2016?</t>
  </si>
  <si>
    <t>Submission Information</t>
  </si>
  <si>
    <t>Auditor of Public Accounts 
State Capitol, Suite 2303 
Lincoln, NE 68509</t>
  </si>
  <si>
    <t>Budget Due by 9-20-2016</t>
  </si>
  <si>
    <t>Submit budget to:</t>
  </si>
  <si>
    <r>
      <rPr>
        <b/>
        <sz val="11"/>
        <rFont val="Arial"/>
        <family val="2"/>
      </rPr>
      <t xml:space="preserve">1.  </t>
    </r>
    <r>
      <rPr>
        <sz val="11"/>
        <rFont val="Arial"/>
        <family val="2"/>
      </rPr>
      <t>Auditor of Public Accounts -Electronically on Website or Mail</t>
    </r>
  </si>
  <si>
    <t>2016-2017 BUDGET ADOPTED</t>
  </si>
  <si>
    <t>COUNTY TREASURER'S BALANCE, 9-1-2016</t>
  </si>
  <si>
    <t>2015-2016 ACTUAL/ESTIMATED</t>
  </si>
  <si>
    <t>2014-2015 ACTUAL</t>
  </si>
  <si>
    <t>2016-2017
Amount Budgeted
To Spend</t>
  </si>
  <si>
    <t>The estimated costs to the district for the 2016/17 year and future years are listed below:</t>
  </si>
  <si>
    <t>2016/17 Base Pay,   Additional Compensation &amp; Benefits</t>
  </si>
  <si>
    <t xml:space="preserve">
2014-2015
(1)</t>
  </si>
  <si>
    <t xml:space="preserve">
2015-2016
(2)</t>
  </si>
  <si>
    <t xml:space="preserve">
2016-2017
(3)</t>
  </si>
  <si>
    <t>2015-2016
Property Tax
 Request</t>
  </si>
  <si>
    <t>2015
Tax Rate</t>
  </si>
  <si>
    <r>
      <t xml:space="preserve">Property Tax Rate
(2015-2016 Request
</t>
    </r>
    <r>
      <rPr>
        <b/>
        <sz val="10"/>
        <rFont val="Arial"/>
        <family val="2"/>
      </rPr>
      <t>Divided By</t>
    </r>
    <r>
      <rPr>
        <sz val="10"/>
        <rFont val="Arial"/>
        <family val="2"/>
      </rPr>
      <t xml:space="preserve">
2016 Valuation)</t>
    </r>
  </si>
  <si>
    <t>2016-2017
Proposed Property
Tax Request</t>
  </si>
  <si>
    <t>Proposed
2016
Tax Rate</t>
  </si>
  <si>
    <t>2016/17 Budget Information</t>
  </si>
  <si>
    <r>
      <t xml:space="preserve">PUBLIC NOTICE is hereby given, in compliance with the provisions of State Statute Section 13-511, that the governing body will meet on the ___ day of ____, at ___o’clock at _________________ for the purpose of hearing support, opposition, criticism, suggestions or observations of taxpayers relating to amending the budget which was originally adopted on the __ day of _____, 2016.  Due to unforeseen circumstances, actual expenditures for the current fiscal year will exceed budgeted expenditures unless the current fiscal year budget of expenditures is revised.  </t>
    </r>
    <r>
      <rPr>
        <u/>
        <sz val="10"/>
        <rFont val="Times New Roman"/>
        <family val="1"/>
      </rPr>
      <t xml:space="preserve">(State reasons why amending budget including dollar amount). </t>
    </r>
    <r>
      <rPr>
        <sz val="10"/>
        <rFont val="Times New Roman"/>
        <family val="1"/>
      </rPr>
      <t xml:space="preserve">  The originally adopted budget of expenditures cannot be reduced during the remainder of the current fiscal year to meet the need for additional money because </t>
    </r>
    <r>
      <rPr>
        <u/>
        <sz val="10"/>
        <rFont val="Times New Roman"/>
        <family val="1"/>
      </rPr>
      <t>(state reasons)</t>
    </r>
    <r>
      <rPr>
        <sz val="10"/>
        <rFont val="Times New Roman"/>
        <family val="1"/>
      </rPr>
      <t>. The budget detail is available at the office of the Clerk during regular business hours.</t>
    </r>
  </si>
  <si>
    <r>
      <t xml:space="preserve">ACTUAL
9-1-2014 to 8-31-2015
</t>
    </r>
    <r>
      <rPr>
        <sz val="7"/>
        <rFont val="Arial"/>
        <family val="2"/>
      </rPr>
      <t>(Column 1)</t>
    </r>
  </si>
  <si>
    <r>
      <t xml:space="preserve">ACTUAL/ESTIMATED
9-1-2015 to 8-31-2016
</t>
    </r>
    <r>
      <rPr>
        <sz val="7"/>
        <rFont val="Arial"/>
        <family val="2"/>
      </rPr>
      <t>(Column 2)</t>
    </r>
  </si>
  <si>
    <r>
      <t xml:space="preserve">ADOPTED
9-1-2016 to 8-31-2017
</t>
    </r>
    <r>
      <rPr>
        <sz val="7"/>
        <rFont val="Arial"/>
        <family val="2"/>
      </rPr>
      <t>(Column 3)</t>
    </r>
  </si>
  <si>
    <r>
      <t xml:space="preserve">School District </t>
    </r>
    <r>
      <rPr>
        <b/>
        <u/>
        <sz val="14"/>
        <rFont val="Arial"/>
        <family val="2"/>
      </rPr>
      <t>Total</t>
    </r>
    <r>
      <rPr>
        <b/>
        <sz val="14"/>
        <rFont val="Arial"/>
        <family val="2"/>
      </rPr>
      <t xml:space="preserve"> Debt Outstanding as of September 1, 2016</t>
    </r>
  </si>
  <si>
    <t>The District has the following debt outstanding as of September 1, 2016:</t>
  </si>
  <si>
    <t>2018-2019</t>
  </si>
  <si>
    <t>2019-2020 and
thereafter</t>
  </si>
  <si>
    <r>
      <t xml:space="preserve">Total General Fund Lid Exclusions - To LC-2 Form </t>
    </r>
    <r>
      <rPr>
        <sz val="8"/>
        <rFont val="Arial"/>
        <family val="2"/>
      </rPr>
      <t>(Line 9 + Line 17 + Line 18 + Line 19 + Line 20 * Line 21)</t>
    </r>
  </si>
  <si>
    <t>Native American Impact Aid</t>
  </si>
  <si>
    <r>
      <t xml:space="preserve">     principal and interest obligations for all capital purpose undertaking bonds.  </t>
    </r>
    <r>
      <rPr>
        <b/>
        <sz val="10"/>
        <rFont val="Arial"/>
        <family val="2"/>
      </rPr>
      <t>Projects beginning after April 22, 2016 can only have a maximum levy of three cents per one hundred dollars of taxable valuation in any year.</t>
    </r>
    <r>
      <rPr>
        <sz val="10"/>
        <rFont val="Arial"/>
        <family val="2"/>
      </rPr>
      <t xml:space="preserve">  (Statute 79-10,110).</t>
    </r>
  </si>
  <si>
    <t>Common Questions</t>
  </si>
  <si>
    <t>How many days must the notice be published prior to the meeting?</t>
  </si>
  <si>
    <r>
      <t xml:space="preserve">Notice must be published 5 days prior to hearing date.  State Statute 25-2221 states "the period of time within which an act is to be done in any action or proceeding shall be computed by excluding the day of the act."  Therefore you </t>
    </r>
    <r>
      <rPr>
        <b/>
        <i/>
        <u/>
        <sz val="10"/>
        <rFont val="Arial"/>
        <family val="2"/>
      </rPr>
      <t>should not</t>
    </r>
    <r>
      <rPr>
        <i/>
        <sz val="10"/>
        <rFont val="Arial"/>
        <family val="2"/>
      </rPr>
      <t xml:space="preserve"> count the day of publication toward the 5 day requirement</t>
    </r>
  </si>
  <si>
    <t>My notice did not get printed, now what do I do?</t>
  </si>
  <si>
    <t>If for some reason your notice does not get printed, you are still required to publish and hold another hearing.  The 5 day rule still applies.  If there is not time to publish and hold meeting prior to the September 20 deadline, your budget will be late and you need to submit as soon as possible.</t>
  </si>
  <si>
    <t>The Board approved a budget different than what was published?</t>
  </si>
  <si>
    <t>If the Board approves a budget at the meeting that is different than the published information, you must publish a summary of the changes within 20 days after the date the budget is adopted.   File your budget timely, and submit publication of summary of changes once that has been published.</t>
  </si>
  <si>
    <t>Schedules A, B, C, and D</t>
  </si>
  <si>
    <t>Found a calculation error in the budget after it was adopted, now what?</t>
  </si>
  <si>
    <t>It has been less than 30 days since adoption of the budget:</t>
  </si>
  <si>
    <t xml:space="preserve">
If the total amount budgeted changes by less than 1% and the property taxes do not increase, you can correct the forms and submit a new version to the Auditor, County Clerk and Dept. of Education.  You are not required to hold a hearing or publish the change.</t>
  </si>
  <si>
    <t>It has been more than 30 days since adoption of the budget:</t>
  </si>
  <si>
    <t>You must follow the procedures of amending the budget that are found in Statute 13-511.  This includes holding a hearing, publication and then filing the new forms with Auditor, County Clerk and Dept. of Education</t>
  </si>
  <si>
    <t>The County Assessor changes the certified valuation after the budget and tax request has been adopted.</t>
  </si>
  <si>
    <t>The change causes the levy to exceed the levy limit.</t>
  </si>
  <si>
    <t>The budget will need to be amended to reduce the property taxes so that the levy limit is not exceeded.  Hearing and publication will depend on if it has been less than 30 days after adoption and if total amount budgeted changes by less than 1%.</t>
  </si>
  <si>
    <t>The change causes the levy to be reduced</t>
  </si>
  <si>
    <t>The County Board is responsible to set the levy based on the property tax request amount and the valuation, so a change to the valuation will change the levy set, but will not change the amount collected in taxes.  Therefore, the budget will not need to be amended.</t>
  </si>
  <si>
    <t>School Nutrition</t>
  </si>
  <si>
    <t>SCHOOL NUTRITION FUND</t>
  </si>
  <si>
    <t>84-0003</t>
  </si>
  <si>
    <t>Stanton Community Schools</t>
  </si>
  <si>
    <t>Stanton</t>
  </si>
  <si>
    <t>III</t>
  </si>
  <si>
    <t>12th</t>
  </si>
  <si>
    <t>September</t>
  </si>
  <si>
    <t>6:40</t>
  </si>
  <si>
    <t>P.M.</t>
  </si>
  <si>
    <t>Middle/High School Library</t>
  </si>
  <si>
    <t>14th</t>
  </si>
  <si>
    <t>6:50</t>
  </si>
  <si>
    <t>X</t>
  </si>
  <si>
    <t>Track Renovation</t>
  </si>
  <si>
    <t>Computer Hardware</t>
  </si>
  <si>
    <t>Bus Acquisition</t>
  </si>
  <si>
    <t>Vehicle Acquisition</t>
  </si>
  <si>
    <t>Other - Public Power</t>
  </si>
  <si>
    <t>Wire Fees</t>
  </si>
  <si>
    <t>Pubic Power Tax District Sales Tax</t>
  </si>
  <si>
    <t>Other Receipts</t>
  </si>
  <si>
    <t>Other Expenses</t>
  </si>
  <si>
    <t>Disbursements</t>
  </si>
  <si>
    <t>Adjustments</t>
  </si>
  <si>
    <t>Other Expenese</t>
  </si>
  <si>
    <t>PO Box 749</t>
  </si>
  <si>
    <t>Stanton, NE  68779</t>
  </si>
  <si>
    <t>(402) 439-2233</t>
  </si>
  <si>
    <t>www.scs-ne.org</t>
  </si>
  <si>
    <t>John Mandl</t>
  </si>
  <si>
    <t>(402) 439-2361</t>
  </si>
  <si>
    <t>sportjunky@stanton.net</t>
  </si>
  <si>
    <t>Michael J. Sieh</t>
  </si>
  <si>
    <t>Superintendent, Stanton Community Schools</t>
  </si>
  <si>
    <t>msieh@esu8.org</t>
  </si>
  <si>
    <r>
      <t xml:space="preserve">     Superintendent Pay Transparency Notice—Proposed Contract </t>
    </r>
    <r>
      <rPr>
        <b/>
        <u/>
        <sz val="14"/>
        <rFont val="Calibri"/>
        <family val="2"/>
        <scheme val="minor"/>
      </rPr>
      <t>(Michael Sieh</t>
    </r>
    <r>
      <rPr>
        <i/>
        <u/>
        <sz val="14"/>
        <rFont val="Calibri"/>
        <family val="2"/>
        <scheme val="minor"/>
      </rPr>
      <t>)</t>
    </r>
  </si>
  <si>
    <t>Notice is hereby given that Stanton Community Schools has approval of a proposed superintendent employment contract/contract amendment on its agenda for the  board meeting to be held on March 14, 2016 at 7:00 pm at the MS/HS Library in Stanton, Nebraska.</t>
  </si>
  <si>
    <t>TBD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</si>
</sst>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quot;$&quot;* #,##0_);_(&quot;$&quot;* \(#,##0\);_(&quot;$&quot;* &quot;-&quot;_);_(@_)"/>
    <numFmt numFmtId="44" formatCode="_(&quot;$&quot;* #,##0.00_);_(&quot;$&quot;* \(#,##0.00\);_(&quot;$&quot;* &quot;-&quot;??_);_(@_)"/>
    <numFmt numFmtId="43" formatCode="_(* #,##0.00_);_(* \(#,##0.00\);_(* &quot;-&quot;??_);_(@_)"/>
    <numFmt numFmtId="164" formatCode="00\ \-\ 0000"/>
    <numFmt numFmtId="165" formatCode="0.0000_)"/>
    <numFmt numFmtId="166" formatCode="_(* #,##0.000000_);_(* \(#,##0.000000\);_(* &quot;-&quot;??????_);_(@_)"/>
    <numFmt numFmtId="167" formatCode="_(* #,##0.0000_);_(* \(#,##0.0000\);_(* &quot;-&quot;????_);_(@_)"/>
    <numFmt numFmtId="168" formatCode="0.000000"/>
  </numFmts>
  <fonts count="9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0"/>
      <name val="Helv"/>
    </font>
    <font>
      <b/>
      <sz val="12"/>
      <name val="Arial"/>
      <family val="2"/>
    </font>
    <font>
      <sz val="12"/>
      <name val="Arial"/>
      <family val="2"/>
    </font>
    <font>
      <sz val="11"/>
      <name val="Arial"/>
      <family val="2"/>
    </font>
    <font>
      <b/>
      <sz val="14"/>
      <name val="Arial"/>
      <family val="2"/>
    </font>
    <font>
      <sz val="8"/>
      <name val="Arial"/>
      <family val="2"/>
    </font>
    <font>
      <b/>
      <sz val="8"/>
      <name val="Arial"/>
      <family val="2"/>
    </font>
    <font>
      <sz val="9"/>
      <name val="Arial"/>
      <family val="2"/>
    </font>
    <font>
      <b/>
      <sz val="9"/>
      <name val="Arial"/>
      <family val="2"/>
    </font>
    <font>
      <sz val="10"/>
      <name val="Arial"/>
      <family val="2"/>
    </font>
    <font>
      <sz val="8"/>
      <name val="Arial"/>
      <family val="2"/>
    </font>
    <font>
      <b/>
      <sz val="10"/>
      <name val="Arial"/>
      <family val="2"/>
    </font>
    <font>
      <b/>
      <sz val="11"/>
      <name val="Arial"/>
      <family val="2"/>
    </font>
    <font>
      <sz val="7"/>
      <name val="Arial"/>
      <family val="2"/>
    </font>
    <font>
      <sz val="14"/>
      <name val="Arial"/>
      <family val="2"/>
    </font>
    <font>
      <b/>
      <sz val="7"/>
      <name val="Arial"/>
      <family val="2"/>
    </font>
    <font>
      <b/>
      <sz val="16"/>
      <name val="Arial"/>
      <family val="2"/>
    </font>
    <font>
      <sz val="10"/>
      <name val="MS Sans Serif"/>
      <family val="2"/>
    </font>
    <font>
      <i/>
      <sz val="10"/>
      <name val="Arial"/>
      <family val="2"/>
    </font>
    <font>
      <b/>
      <i/>
      <sz val="10"/>
      <name val="Arial"/>
      <family val="2"/>
    </font>
    <font>
      <b/>
      <u/>
      <sz val="14"/>
      <name val="Arial"/>
      <family val="2"/>
    </font>
    <font>
      <b/>
      <sz val="8"/>
      <color indexed="8"/>
      <name val="Arial"/>
      <family val="2"/>
    </font>
    <font>
      <u/>
      <sz val="8"/>
      <name val="Arial"/>
      <family val="2"/>
    </font>
    <font>
      <b/>
      <sz val="14"/>
      <name val="Arial"/>
      <family val="2"/>
    </font>
    <font>
      <b/>
      <i/>
      <sz val="9"/>
      <name val="Arial"/>
      <family val="2"/>
    </font>
    <font>
      <b/>
      <i/>
      <u/>
      <sz val="9"/>
      <name val="Arial"/>
      <family val="2"/>
    </font>
    <font>
      <b/>
      <i/>
      <u/>
      <sz val="10"/>
      <name val="Arial"/>
      <family val="2"/>
    </font>
    <font>
      <b/>
      <i/>
      <sz val="8"/>
      <name val="Arial"/>
      <family val="2"/>
    </font>
    <font>
      <b/>
      <sz val="12"/>
      <color indexed="9"/>
      <name val="Arial"/>
      <family val="2"/>
    </font>
    <font>
      <b/>
      <sz val="16"/>
      <color indexed="9"/>
      <name val="Arial"/>
      <family val="2"/>
    </font>
    <font>
      <b/>
      <sz val="14"/>
      <color indexed="9"/>
      <name val="Arial"/>
      <family val="2"/>
    </font>
    <font>
      <sz val="18"/>
      <name val="Arial"/>
      <family val="2"/>
    </font>
    <font>
      <sz val="9"/>
      <name val="Helvetica"/>
      <family val="2"/>
    </font>
    <font>
      <sz val="7.5"/>
      <name val="Arial"/>
      <family val="2"/>
    </font>
    <font>
      <b/>
      <sz val="12"/>
      <color indexed="9"/>
      <name val="Garamond"/>
      <family val="1"/>
    </font>
    <font>
      <b/>
      <sz val="10"/>
      <color indexed="10"/>
      <name val="Arial"/>
      <family val="2"/>
    </font>
    <font>
      <b/>
      <i/>
      <sz val="10"/>
      <color indexed="12"/>
      <name val="Arial"/>
      <family val="2"/>
    </font>
    <font>
      <b/>
      <u/>
      <sz val="10"/>
      <color indexed="10"/>
      <name val="Arial"/>
      <family val="2"/>
    </font>
    <font>
      <sz val="10"/>
      <color indexed="12"/>
      <name val="Arial"/>
      <family val="2"/>
    </font>
    <font>
      <sz val="18"/>
      <name val="Arial Rounded MT Bold"/>
      <family val="2"/>
    </font>
    <font>
      <b/>
      <u/>
      <sz val="18"/>
      <name val="Arial Rounded MT Bold"/>
      <family val="2"/>
    </font>
    <font>
      <b/>
      <i/>
      <sz val="10"/>
      <name val="Times New Roman"/>
      <family val="1"/>
    </font>
    <font>
      <b/>
      <i/>
      <u/>
      <sz val="10"/>
      <name val="Times New Roman"/>
      <family val="1"/>
    </font>
    <font>
      <i/>
      <sz val="9"/>
      <name val="Arial"/>
      <family val="2"/>
    </font>
    <font>
      <b/>
      <sz val="10"/>
      <color indexed="9"/>
      <name val="Arial"/>
      <family val="2"/>
    </font>
    <font>
      <u/>
      <sz val="10"/>
      <color indexed="12"/>
      <name val="Arial"/>
      <family val="2"/>
    </font>
    <font>
      <i/>
      <sz val="12"/>
      <name val="Arial Black"/>
      <family val="2"/>
    </font>
    <font>
      <i/>
      <sz val="12"/>
      <name val="Arial"/>
      <family val="2"/>
    </font>
    <font>
      <i/>
      <sz val="8"/>
      <name val="Arial"/>
      <family val="2"/>
    </font>
    <font>
      <sz val="8"/>
      <color indexed="10"/>
      <name val="Arial"/>
      <family val="2"/>
    </font>
    <font>
      <b/>
      <u/>
      <sz val="10"/>
      <name val="Arial"/>
      <family val="2"/>
    </font>
    <font>
      <b/>
      <sz val="18"/>
      <name val="Arial"/>
      <family val="2"/>
    </font>
    <font>
      <u/>
      <sz val="11"/>
      <color indexed="12"/>
      <name val="Arial"/>
      <family val="2"/>
    </font>
    <font>
      <b/>
      <sz val="11"/>
      <color indexed="8"/>
      <name val="Arial"/>
      <family val="2"/>
    </font>
    <font>
      <b/>
      <sz val="12"/>
      <color rgb="FFFF0000"/>
      <name val="Arial"/>
      <family val="2"/>
    </font>
    <font>
      <sz val="22"/>
      <color rgb="FFFF0000"/>
      <name val="Arial Rounded MT Bold"/>
      <family val="2"/>
    </font>
    <font>
      <sz val="12"/>
      <name val="Times New Roman"/>
      <family val="1"/>
    </font>
    <font>
      <sz val="11"/>
      <name val="Times New Roman"/>
      <family val="1"/>
    </font>
    <font>
      <b/>
      <sz val="11"/>
      <name val="Times New Roman"/>
      <family val="1"/>
    </font>
    <font>
      <u/>
      <sz val="11"/>
      <name val="Times New Roman"/>
      <family val="1"/>
    </font>
    <font>
      <b/>
      <sz val="11"/>
      <color theme="1"/>
      <name val="Calibri"/>
      <family val="2"/>
      <scheme val="minor"/>
    </font>
    <font>
      <sz val="10"/>
      <color theme="1"/>
      <name val="Calibri"/>
      <family val="2"/>
      <scheme val="minor"/>
    </font>
    <font>
      <b/>
      <sz val="14"/>
      <name val="Calibri"/>
      <family val="2"/>
      <scheme val="minor"/>
    </font>
    <font>
      <b/>
      <u/>
      <sz val="14"/>
      <name val="Calibri"/>
      <family val="2"/>
      <scheme val="minor"/>
    </font>
    <font>
      <i/>
      <u/>
      <sz val="14"/>
      <name val="Calibri"/>
      <family val="2"/>
      <scheme val="minor"/>
    </font>
    <font>
      <sz val="12"/>
      <color theme="1"/>
      <name val="Calibri"/>
      <family val="2"/>
      <scheme val="minor"/>
    </font>
    <font>
      <b/>
      <sz val="10"/>
      <color theme="1"/>
      <name val="Calibri"/>
      <family val="2"/>
      <scheme val="minor"/>
    </font>
    <font>
      <b/>
      <sz val="12"/>
      <color rgb="FFFF0000"/>
      <name val="Calibri"/>
      <family val="2"/>
      <scheme val="minor"/>
    </font>
    <font>
      <b/>
      <sz val="10.5"/>
      <name val="Calibri"/>
      <family val="2"/>
      <scheme val="minor"/>
    </font>
    <font>
      <b/>
      <sz val="12"/>
      <name val="Calibri"/>
      <family val="2"/>
      <scheme val="minor"/>
    </font>
    <font>
      <b/>
      <sz val="13"/>
      <color theme="1"/>
      <name val="Calibri"/>
      <family val="2"/>
      <scheme val="minor"/>
    </font>
    <font>
      <b/>
      <sz val="16"/>
      <color theme="1"/>
      <name val="Calibri"/>
      <family val="2"/>
      <scheme val="minor"/>
    </font>
    <font>
      <b/>
      <sz val="12"/>
      <color theme="1"/>
      <name val="Calibri"/>
      <family val="2"/>
      <scheme val="minor"/>
    </font>
    <font>
      <i/>
      <sz val="11"/>
      <color theme="1"/>
      <name val="Calibri"/>
      <family val="2"/>
    </font>
    <font>
      <i/>
      <sz val="11"/>
      <color theme="1"/>
      <name val="Calibri"/>
      <family val="2"/>
      <scheme val="minor"/>
    </font>
    <font>
      <sz val="10"/>
      <color theme="1"/>
      <name val="Calibri"/>
      <family val="2"/>
    </font>
    <font>
      <b/>
      <i/>
      <u/>
      <sz val="11"/>
      <color theme="1"/>
      <name val="Calibri"/>
      <family val="2"/>
    </font>
    <font>
      <b/>
      <sz val="14"/>
      <color theme="1"/>
      <name val="Calibri"/>
      <family val="2"/>
      <scheme val="minor"/>
    </font>
    <font>
      <b/>
      <sz val="15"/>
      <color theme="1"/>
      <name val="Calibri"/>
      <family val="2"/>
      <scheme val="minor"/>
    </font>
    <font>
      <sz val="12"/>
      <color rgb="FFFF0000"/>
      <name val="Calibri"/>
      <family val="2"/>
      <scheme val="minor"/>
    </font>
    <font>
      <b/>
      <i/>
      <sz val="10"/>
      <color theme="1"/>
      <name val="Calibri"/>
      <family val="2"/>
      <scheme val="minor"/>
    </font>
    <font>
      <sz val="10"/>
      <color rgb="FFFF0000"/>
      <name val="Calibri"/>
      <family val="2"/>
      <scheme val="minor"/>
    </font>
    <font>
      <b/>
      <sz val="18"/>
      <color theme="1"/>
      <name val="Calibri"/>
      <family val="2"/>
      <scheme val="minor"/>
    </font>
    <font>
      <sz val="11"/>
      <color theme="1"/>
      <name val="Calibri"/>
      <family val="2"/>
    </font>
    <font>
      <sz val="8"/>
      <name val="Times New Roman"/>
      <family val="1"/>
    </font>
    <font>
      <sz val="10"/>
      <name val="Times New Roman"/>
      <family val="1"/>
    </font>
    <font>
      <u/>
      <sz val="10"/>
      <name val="Times New Roman"/>
      <family val="1"/>
    </font>
    <font>
      <b/>
      <sz val="24"/>
      <name val="Arial"/>
      <family val="2"/>
    </font>
  </fonts>
  <fills count="20">
    <fill>
      <patternFill patternType="none"/>
    </fill>
    <fill>
      <patternFill patternType="gray125"/>
    </fill>
    <fill>
      <patternFill patternType="solid">
        <fgColor indexed="13"/>
        <bgColor indexed="34"/>
      </patternFill>
    </fill>
    <fill>
      <patternFill patternType="darkTrellis">
        <fgColor indexed="13"/>
        <bgColor indexed="13"/>
      </patternFill>
    </fill>
    <fill>
      <patternFill patternType="solid">
        <fgColor indexed="8"/>
        <bgColor indexed="64"/>
      </patternFill>
    </fill>
    <fill>
      <patternFill patternType="solid">
        <fgColor indexed="13"/>
        <bgColor indexed="64"/>
      </patternFill>
    </fill>
    <fill>
      <patternFill patternType="mediumGray">
        <bgColor indexed="8"/>
      </patternFill>
    </fill>
    <fill>
      <patternFill patternType="solid">
        <fgColor indexed="18"/>
        <bgColor indexed="64"/>
      </patternFill>
    </fill>
    <fill>
      <patternFill patternType="solid">
        <fgColor rgb="FFFFFF66"/>
        <bgColor indexed="64"/>
      </patternFill>
    </fill>
    <fill>
      <patternFill patternType="solid">
        <fgColor rgb="FFFF99FF"/>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FF00"/>
        <bgColor indexed="64"/>
      </patternFill>
    </fill>
    <fill>
      <patternFill patternType="solid">
        <fgColor rgb="FFFFFF99"/>
        <bgColor indexed="64"/>
      </patternFill>
    </fill>
    <fill>
      <patternFill patternType="solid">
        <fgColor rgb="FFFFCC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1"/>
        <bgColor indexed="64"/>
      </patternFill>
    </fill>
    <fill>
      <patternFill patternType="solid">
        <fgColor theme="0"/>
        <bgColor indexed="64"/>
      </patternFill>
    </fill>
    <fill>
      <patternFill patternType="solid">
        <fgColor theme="4" tint="0.79998168889431442"/>
        <bgColor indexed="64"/>
      </patternFill>
    </fill>
  </fills>
  <borders count="9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style="medium">
        <color indexed="64"/>
      </top>
      <bottom style="double">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diagonal/>
    </border>
    <border>
      <left/>
      <right/>
      <top style="double">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double">
        <color indexed="64"/>
      </top>
      <bottom/>
      <diagonal/>
    </border>
    <border>
      <left/>
      <right style="double">
        <color indexed="64"/>
      </right>
      <top/>
      <bottom/>
      <diagonal/>
    </border>
    <border>
      <left/>
      <right/>
      <top/>
      <bottom style="thick">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ck">
        <color indexed="64"/>
      </bottom>
      <diagonal/>
    </border>
    <border>
      <left style="thin">
        <color indexed="64"/>
      </left>
      <right style="thin">
        <color indexed="64"/>
      </right>
      <top/>
      <bottom style="thick">
        <color indexed="64"/>
      </bottom>
      <diagonal/>
    </border>
    <border>
      <left style="medium">
        <color indexed="64"/>
      </left>
      <right style="thin">
        <color indexed="64"/>
      </right>
      <top/>
      <bottom style="thick">
        <color indexed="64"/>
      </bottom>
      <diagonal/>
    </border>
    <border>
      <left style="medium">
        <color auto="1"/>
      </left>
      <right style="medium">
        <color auto="1"/>
      </right>
      <top style="medium">
        <color auto="1"/>
      </top>
      <bottom/>
      <diagonal/>
    </border>
    <border>
      <left style="medium">
        <color indexed="64"/>
      </left>
      <right style="medium">
        <color indexed="64"/>
      </right>
      <top/>
      <bottom style="medium">
        <color indexed="64"/>
      </bottom>
      <diagonal/>
    </border>
    <border>
      <left/>
      <right style="thin">
        <color indexed="64"/>
      </right>
      <top/>
      <bottom/>
      <diagonal/>
    </border>
    <border>
      <left/>
      <right style="medium">
        <color auto="1"/>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ck">
        <color auto="1"/>
      </left>
      <right style="thick">
        <color auto="1"/>
      </right>
      <top/>
      <bottom/>
      <diagonal/>
    </border>
    <border>
      <left style="thin">
        <color indexed="64"/>
      </left>
      <right/>
      <top style="thin">
        <color indexed="64"/>
      </top>
      <bottom/>
      <diagonal/>
    </border>
    <border>
      <left/>
      <right style="thin">
        <color indexed="64"/>
      </right>
      <top style="thin">
        <color indexed="64"/>
      </top>
      <bottom/>
      <diagonal/>
    </border>
  </borders>
  <cellStyleXfs count="13">
    <xf numFmtId="0" fontId="0" fillId="0" borderId="0"/>
    <xf numFmtId="44" fontId="5" fillId="0" borderId="0" applyFont="0" applyFill="0" applyBorder="0" applyAlignment="0" applyProtection="0"/>
    <xf numFmtId="0" fontId="51"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23" fillId="0" borderId="0"/>
    <xf numFmtId="0" fontId="3" fillId="0" borderId="0"/>
    <xf numFmtId="44" fontId="3" fillId="0" borderId="0" applyFont="0" applyFill="0" applyBorder="0" applyAlignment="0" applyProtection="0"/>
    <xf numFmtId="0" fontId="2" fillId="0" borderId="0"/>
  </cellStyleXfs>
  <cellXfs count="944">
    <xf numFmtId="0" fontId="0" fillId="0" borderId="0" xfId="0"/>
    <xf numFmtId="0" fontId="13" fillId="0" borderId="0" xfId="0" applyFont="1" applyProtection="1">
      <protection hidden="1"/>
    </xf>
    <xf numFmtId="0" fontId="11" fillId="0" borderId="1" xfId="5" applyFont="1" applyBorder="1" applyProtection="1">
      <protection locked="0"/>
    </xf>
    <xf numFmtId="0" fontId="11" fillId="0" borderId="1" xfId="5" applyFont="1" applyBorder="1" applyAlignment="1" applyProtection="1">
      <alignment horizontal="center"/>
      <protection locked="0"/>
    </xf>
    <xf numFmtId="0" fontId="11" fillId="0" borderId="2" xfId="5" applyFont="1" applyBorder="1" applyAlignment="1" applyProtection="1">
      <alignment horizontal="center"/>
      <protection locked="0"/>
    </xf>
    <xf numFmtId="0" fontId="11" fillId="0" borderId="1" xfId="6" applyFont="1" applyBorder="1" applyProtection="1">
      <protection locked="0"/>
    </xf>
    <xf numFmtId="0" fontId="11" fillId="0" borderId="1" xfId="6" applyFont="1" applyBorder="1" applyAlignment="1" applyProtection="1">
      <alignment horizontal="center"/>
      <protection locked="0"/>
    </xf>
    <xf numFmtId="0" fontId="11" fillId="0" borderId="1" xfId="7" applyFont="1" applyBorder="1" applyProtection="1">
      <protection locked="0"/>
    </xf>
    <xf numFmtId="0" fontId="11" fillId="0" borderId="1" xfId="7" applyFont="1" applyBorder="1" applyAlignment="1" applyProtection="1">
      <alignment horizontal="center"/>
      <protection locked="0"/>
    </xf>
    <xf numFmtId="0" fontId="11" fillId="0" borderId="3" xfId="7" applyFont="1" applyBorder="1" applyAlignment="1" applyProtection="1">
      <alignment horizontal="center"/>
      <protection locked="0"/>
    </xf>
    <xf numFmtId="0" fontId="11" fillId="0" borderId="4" xfId="7" applyFont="1" applyBorder="1" applyAlignment="1" applyProtection="1">
      <alignment horizontal="center"/>
      <protection locked="0"/>
    </xf>
    <xf numFmtId="0" fontId="11" fillId="0" borderId="5" xfId="8" applyFont="1" applyBorder="1" applyAlignment="1" applyProtection="1">
      <alignment horizontal="center"/>
      <protection locked="0"/>
    </xf>
    <xf numFmtId="0" fontId="11" fillId="0" borderId="5" xfId="8" applyFont="1" applyBorder="1" applyAlignment="1" applyProtection="1">
      <alignment horizontal="left"/>
      <protection locked="0"/>
    </xf>
    <xf numFmtId="0" fontId="11" fillId="0" borderId="1" xfId="8" applyFont="1" applyBorder="1" applyAlignment="1" applyProtection="1">
      <alignment horizontal="center"/>
      <protection locked="0"/>
    </xf>
    <xf numFmtId="0" fontId="11" fillId="0" borderId="1" xfId="8" applyFont="1" applyBorder="1" applyAlignment="1" applyProtection="1">
      <alignment horizontal="left"/>
      <protection locked="0"/>
    </xf>
    <xf numFmtId="0" fontId="11" fillId="0" borderId="2" xfId="8" applyFont="1" applyBorder="1" applyAlignment="1" applyProtection="1">
      <alignment horizontal="center"/>
      <protection locked="0"/>
    </xf>
    <xf numFmtId="0" fontId="11" fillId="0" borderId="5" xfId="8" applyFont="1" applyBorder="1" applyProtection="1">
      <protection locked="0"/>
    </xf>
    <xf numFmtId="0" fontId="11" fillId="0" borderId="1" xfId="8" applyFont="1" applyBorder="1" applyProtection="1">
      <protection locked="0"/>
    </xf>
    <xf numFmtId="0" fontId="11" fillId="0" borderId="2" xfId="8" applyFont="1" applyBorder="1" applyProtection="1">
      <protection locked="0"/>
    </xf>
    <xf numFmtId="0" fontId="11" fillId="0" borderId="4" xfId="8" applyFont="1" applyBorder="1" applyAlignment="1" applyProtection="1">
      <alignment horizontal="center"/>
      <protection locked="0"/>
    </xf>
    <xf numFmtId="0" fontId="0" fillId="0" borderId="0" xfId="0" applyProtection="1">
      <protection hidden="1"/>
    </xf>
    <xf numFmtId="0" fontId="5" fillId="0" borderId="0" xfId="3" applyFont="1" applyBorder="1" applyAlignment="1" applyProtection="1">
      <alignment horizontal="right"/>
      <protection hidden="1"/>
    </xf>
    <xf numFmtId="0" fontId="15" fillId="0" borderId="0" xfId="0" applyFont="1" applyProtection="1">
      <protection hidden="1"/>
    </xf>
    <xf numFmtId="0" fontId="8" fillId="0" borderId="0" xfId="0" applyFont="1" applyProtection="1">
      <protection hidden="1"/>
    </xf>
    <xf numFmtId="0" fontId="8" fillId="0" borderId="16" xfId="0" applyFont="1" applyBorder="1" applyAlignment="1" applyProtection="1">
      <alignment horizontal="center"/>
      <protection hidden="1"/>
    </xf>
    <xf numFmtId="0" fontId="7" fillId="0" borderId="0" xfId="0" applyFont="1" applyAlignment="1" applyProtection="1">
      <alignment horizontal="center" wrapText="1"/>
      <protection hidden="1"/>
    </xf>
    <xf numFmtId="0" fontId="8" fillId="0" borderId="16" xfId="0" applyFont="1" applyBorder="1" applyProtection="1">
      <protection hidden="1"/>
    </xf>
    <xf numFmtId="0" fontId="9" fillId="0" borderId="0" xfId="0" applyFont="1" applyAlignment="1" applyProtection="1">
      <alignment horizontal="right"/>
      <protection hidden="1"/>
    </xf>
    <xf numFmtId="0" fontId="37" fillId="0" borderId="17" xfId="0" applyFont="1" applyBorder="1" applyAlignment="1" applyProtection="1">
      <alignment horizontal="centerContinuous"/>
      <protection hidden="1"/>
    </xf>
    <xf numFmtId="0" fontId="0" fillId="0" borderId="18" xfId="0" applyBorder="1" applyAlignment="1" applyProtection="1">
      <alignment horizontal="centerContinuous"/>
      <protection hidden="1"/>
    </xf>
    <xf numFmtId="0" fontId="0" fillId="0" borderId="19" xfId="0" applyBorder="1" applyAlignment="1" applyProtection="1">
      <alignment horizontal="centerContinuous"/>
      <protection hidden="1"/>
    </xf>
    <xf numFmtId="0" fontId="4" fillId="0" borderId="0" xfId="0" applyFont="1" applyProtection="1">
      <protection hidden="1"/>
    </xf>
    <xf numFmtId="0" fontId="0" fillId="0" borderId="0" xfId="0" applyAlignment="1" applyProtection="1">
      <alignment horizontal="centerContinuous"/>
      <protection hidden="1"/>
    </xf>
    <xf numFmtId="0" fontId="0" fillId="0" borderId="0" xfId="0" applyBorder="1" applyProtection="1">
      <protection hidden="1"/>
    </xf>
    <xf numFmtId="0" fontId="0" fillId="0" borderId="3" xfId="0" applyBorder="1" applyAlignment="1" applyProtection="1">
      <alignment horizontal="center"/>
      <protection hidden="1"/>
    </xf>
    <xf numFmtId="0" fontId="0" fillId="0" borderId="1" xfId="0" applyBorder="1" applyAlignment="1" applyProtection="1">
      <alignment horizontal="center" wrapText="1"/>
      <protection hidden="1"/>
    </xf>
    <xf numFmtId="0" fontId="0" fillId="0" borderId="3" xfId="0" applyBorder="1" applyAlignment="1" applyProtection="1">
      <alignment horizontal="center" wrapText="1"/>
      <protection hidden="1"/>
    </xf>
    <xf numFmtId="0" fontId="0" fillId="0" borderId="5" xfId="0" applyBorder="1" applyAlignment="1" applyProtection="1">
      <alignment horizontal="center" wrapText="1"/>
      <protection hidden="1"/>
    </xf>
    <xf numFmtId="0" fontId="9" fillId="0" borderId="0" xfId="0" applyFont="1" applyAlignment="1" applyProtection="1">
      <alignment horizontal="center" wrapText="1"/>
      <protection hidden="1"/>
    </xf>
    <xf numFmtId="0" fontId="38" fillId="0" borderId="1" xfId="0" applyFont="1" applyBorder="1" applyProtection="1">
      <protection hidden="1"/>
    </xf>
    <xf numFmtId="44" fontId="0" fillId="0" borderId="1" xfId="0" applyNumberFormat="1" applyBorder="1" applyProtection="1">
      <protection hidden="1"/>
    </xf>
    <xf numFmtId="0" fontId="0" fillId="4" borderId="1" xfId="0" applyFill="1" applyBorder="1" applyAlignment="1" applyProtection="1">
      <alignment horizontal="center"/>
      <protection hidden="1"/>
    </xf>
    <xf numFmtId="44" fontId="0" fillId="0" borderId="20" xfId="0" applyNumberFormat="1" applyBorder="1" applyProtection="1">
      <protection hidden="1"/>
    </xf>
    <xf numFmtId="0" fontId="0" fillId="0" borderId="1" xfId="0" applyBorder="1" applyProtection="1">
      <protection hidden="1"/>
    </xf>
    <xf numFmtId="44" fontId="0" fillId="0" borderId="21" xfId="0" applyNumberFormat="1" applyBorder="1" applyProtection="1">
      <protection hidden="1"/>
    </xf>
    <xf numFmtId="0" fontId="4" fillId="0" borderId="0" xfId="0" applyFont="1" applyAlignment="1" applyProtection="1">
      <alignment horizontal="right"/>
      <protection hidden="1"/>
    </xf>
    <xf numFmtId="0" fontId="28" fillId="0" borderId="0" xfId="0" applyFont="1" applyAlignment="1" applyProtection="1">
      <alignment horizontal="centerContinuous"/>
      <protection hidden="1"/>
    </xf>
    <xf numFmtId="0" fontId="11" fillId="0" borderId="0" xfId="0" applyFont="1" applyAlignment="1" applyProtection="1">
      <alignment horizontal="centerContinuous"/>
      <protection hidden="1"/>
    </xf>
    <xf numFmtId="0" fontId="12" fillId="0" borderId="0" xfId="0" applyFont="1" applyAlignment="1" applyProtection="1">
      <alignment horizontal="centerContinuous"/>
      <protection hidden="1"/>
    </xf>
    <xf numFmtId="0" fontId="10" fillId="0" borderId="0" xfId="0" applyFont="1" applyAlignment="1" applyProtection="1">
      <alignment vertical="top"/>
      <protection hidden="1"/>
    </xf>
    <xf numFmtId="0" fontId="11" fillId="0" borderId="0" xfId="0" applyFont="1" applyAlignment="1" applyProtection="1">
      <alignment vertical="center"/>
      <protection hidden="1"/>
    </xf>
    <xf numFmtId="0" fontId="8" fillId="0" borderId="0" xfId="0" applyFont="1" applyAlignment="1" applyProtection="1">
      <alignment horizontal="right"/>
      <protection hidden="1"/>
    </xf>
    <xf numFmtId="0" fontId="11" fillId="0" borderId="0" xfId="0" applyFont="1" applyProtection="1">
      <protection hidden="1"/>
    </xf>
    <xf numFmtId="0" fontId="8" fillId="0" borderId="0" xfId="3" applyFont="1" applyBorder="1" applyAlignment="1" applyProtection="1">
      <alignment horizontal="right"/>
      <protection hidden="1"/>
    </xf>
    <xf numFmtId="164" fontId="8" fillId="0" borderId="0" xfId="0" applyNumberFormat="1" applyFont="1" applyAlignment="1" applyProtection="1">
      <alignment horizontal="centerContinuous" vertical="center"/>
      <protection hidden="1"/>
    </xf>
    <xf numFmtId="0" fontId="11" fillId="0" borderId="16" xfId="0" applyFont="1" applyBorder="1" applyAlignment="1" applyProtection="1">
      <alignment horizontal="center"/>
      <protection hidden="1"/>
    </xf>
    <xf numFmtId="0" fontId="11" fillId="0" borderId="15" xfId="0" applyFont="1" applyBorder="1" applyAlignment="1" applyProtection="1">
      <alignment horizontal="center" wrapText="1"/>
      <protection hidden="1"/>
    </xf>
    <xf numFmtId="0" fontId="11" fillId="0" borderId="14" xfId="0" applyFont="1" applyBorder="1" applyAlignment="1" applyProtection="1">
      <alignment horizontal="center" vertical="center" wrapText="1"/>
      <protection hidden="1"/>
    </xf>
    <xf numFmtId="0" fontId="11" fillId="0" borderId="7" xfId="0" applyFont="1" applyBorder="1" applyAlignment="1" applyProtection="1">
      <alignment horizontal="center"/>
      <protection hidden="1"/>
    </xf>
    <xf numFmtId="0" fontId="17" fillId="0" borderId="5" xfId="0" applyFont="1" applyBorder="1" applyAlignment="1" applyProtection="1">
      <alignment wrapText="1"/>
      <protection hidden="1"/>
    </xf>
    <xf numFmtId="0" fontId="11" fillId="0" borderId="0" xfId="0" applyFont="1" applyFill="1" applyBorder="1" applyProtection="1">
      <protection hidden="1"/>
    </xf>
    <xf numFmtId="0" fontId="11" fillId="0" borderId="9" xfId="0" applyFont="1" applyBorder="1" applyAlignment="1" applyProtection="1">
      <alignment horizontal="center"/>
      <protection hidden="1"/>
    </xf>
    <xf numFmtId="0" fontId="11" fillId="0" borderId="0" xfId="0" applyFont="1" applyFill="1" applyProtection="1">
      <protection hidden="1"/>
    </xf>
    <xf numFmtId="0" fontId="11" fillId="0" borderId="0" xfId="0" applyFont="1" applyFill="1" applyAlignment="1" applyProtection="1">
      <alignment horizontal="center"/>
      <protection hidden="1"/>
    </xf>
    <xf numFmtId="44" fontId="11" fillId="4" borderId="1" xfId="0" applyNumberFormat="1" applyFont="1" applyFill="1" applyBorder="1" applyProtection="1">
      <protection hidden="1"/>
    </xf>
    <xf numFmtId="0" fontId="11" fillId="0" borderId="1" xfId="0" applyFont="1" applyBorder="1" applyAlignment="1" applyProtection="1">
      <alignment wrapText="1"/>
      <protection hidden="1"/>
    </xf>
    <xf numFmtId="0" fontId="10" fillId="0" borderId="0" xfId="0" applyFont="1" applyBorder="1" applyAlignment="1" applyProtection="1">
      <alignment vertical="top"/>
      <protection hidden="1"/>
    </xf>
    <xf numFmtId="0" fontId="15" fillId="0" borderId="0" xfId="0" applyFont="1" applyBorder="1" applyAlignment="1" applyProtection="1">
      <alignment vertical="center"/>
      <protection hidden="1"/>
    </xf>
    <xf numFmtId="0" fontId="15" fillId="0" borderId="0" xfId="0" applyFont="1" applyBorder="1" applyProtection="1">
      <protection hidden="1"/>
    </xf>
    <xf numFmtId="0" fontId="15" fillId="0" borderId="0" xfId="0" applyFont="1" applyBorder="1" applyAlignment="1" applyProtection="1">
      <alignment horizontal="center"/>
      <protection hidden="1"/>
    </xf>
    <xf numFmtId="0" fontId="15" fillId="0" borderId="0" xfId="0" applyFont="1" applyBorder="1" applyAlignment="1" applyProtection="1">
      <alignment horizontal="center" vertical="center"/>
      <protection hidden="1"/>
    </xf>
    <xf numFmtId="0" fontId="15" fillId="0" borderId="0" xfId="0" applyFont="1" applyAlignment="1" applyProtection="1">
      <alignment horizontal="center"/>
      <protection hidden="1"/>
    </xf>
    <xf numFmtId="0" fontId="19" fillId="0" borderId="22" xfId="0" applyFont="1" applyBorder="1" applyAlignment="1" applyProtection="1">
      <alignment horizontal="center" wrapText="1"/>
      <protection hidden="1"/>
    </xf>
    <xf numFmtId="0" fontId="7" fillId="0" borderId="23" xfId="0" applyFont="1" applyBorder="1" applyAlignment="1" applyProtection="1">
      <alignment horizontal="centerContinuous" vertical="center" wrapText="1"/>
      <protection hidden="1"/>
    </xf>
    <xf numFmtId="0" fontId="12" fillId="0" borderId="24" xfId="0" applyFont="1" applyBorder="1" applyAlignment="1" applyProtection="1">
      <alignment horizontal="center" wrapText="1"/>
      <protection hidden="1"/>
    </xf>
    <xf numFmtId="0" fontId="14" fillId="0" borderId="1" xfId="0" applyFont="1" applyBorder="1" applyAlignment="1" applyProtection="1">
      <alignment horizontal="left" wrapText="1"/>
      <protection hidden="1"/>
    </xf>
    <xf numFmtId="0" fontId="21" fillId="0" borderId="1" xfId="0" applyFont="1" applyBorder="1" applyAlignment="1" applyProtection="1">
      <alignment wrapText="1"/>
      <protection hidden="1"/>
    </xf>
    <xf numFmtId="0" fontId="12" fillId="0" borderId="1" xfId="0" applyFont="1" applyBorder="1" applyAlignment="1" applyProtection="1">
      <alignment wrapText="1"/>
      <protection hidden="1"/>
    </xf>
    <xf numFmtId="0" fontId="11" fillId="0" borderId="2" xfId="0" applyFont="1" applyBorder="1" applyAlignment="1" applyProtection="1">
      <alignment wrapText="1"/>
      <protection hidden="1"/>
    </xf>
    <xf numFmtId="0" fontId="15" fillId="0" borderId="16" xfId="0" applyFont="1" applyBorder="1" applyProtection="1">
      <protection hidden="1"/>
    </xf>
    <xf numFmtId="0" fontId="8" fillId="0" borderId="0" xfId="3" applyFont="1" applyBorder="1" applyAlignment="1" applyProtection="1">
      <alignment horizontal="right" vertical="center"/>
      <protection hidden="1"/>
    </xf>
    <xf numFmtId="0" fontId="11" fillId="0" borderId="22" xfId="0" applyFont="1" applyBorder="1" applyAlignment="1" applyProtection="1">
      <alignment horizontal="center" wrapText="1"/>
      <protection hidden="1"/>
    </xf>
    <xf numFmtId="0" fontId="15" fillId="0" borderId="10"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9" xfId="0" applyFont="1" applyBorder="1" applyAlignment="1" applyProtection="1">
      <alignment horizontal="center" vertical="center"/>
      <protection hidden="1"/>
    </xf>
    <xf numFmtId="0" fontId="15" fillId="0" borderId="0" xfId="0" applyFont="1" applyBorder="1" applyAlignment="1" applyProtection="1">
      <alignment horizontal="centerContinuous" wrapText="1"/>
      <protection hidden="1"/>
    </xf>
    <xf numFmtId="0" fontId="7" fillId="0" borderId="0" xfId="0" applyFont="1" applyBorder="1" applyProtection="1">
      <protection hidden="1"/>
    </xf>
    <xf numFmtId="0" fontId="8" fillId="0" borderId="0" xfId="0" applyFont="1" applyBorder="1" applyAlignment="1" applyProtection="1">
      <alignment horizontal="right"/>
      <protection hidden="1"/>
    </xf>
    <xf numFmtId="0" fontId="17" fillId="0" borderId="0" xfId="3" applyFont="1" applyFill="1" applyBorder="1" applyProtection="1">
      <protection hidden="1"/>
    </xf>
    <xf numFmtId="0" fontId="17" fillId="0" borderId="0" xfId="3" applyFont="1" applyBorder="1" applyProtection="1">
      <protection hidden="1"/>
    </xf>
    <xf numFmtId="0" fontId="11" fillId="0" borderId="0" xfId="3" applyFont="1" applyProtection="1">
      <protection hidden="1"/>
    </xf>
    <xf numFmtId="0" fontId="17" fillId="0" borderId="0" xfId="3" applyFont="1" applyProtection="1">
      <protection hidden="1"/>
    </xf>
    <xf numFmtId="0" fontId="11" fillId="0" borderId="0" xfId="3" applyFont="1" applyBorder="1" applyProtection="1">
      <protection hidden="1"/>
    </xf>
    <xf numFmtId="0" fontId="17" fillId="0" borderId="23" xfId="3" applyFont="1" applyBorder="1" applyAlignment="1" applyProtection="1">
      <alignment horizontal="centerContinuous"/>
      <protection hidden="1"/>
    </xf>
    <xf numFmtId="0" fontId="15" fillId="0" borderId="23" xfId="3" applyFont="1" applyBorder="1" applyAlignment="1" applyProtection="1">
      <alignment horizontal="centerContinuous"/>
      <protection hidden="1"/>
    </xf>
    <xf numFmtId="0" fontId="15" fillId="0" borderId="26" xfId="3" applyFont="1" applyBorder="1" applyAlignment="1" applyProtection="1">
      <alignment horizontal="centerContinuous"/>
      <protection hidden="1"/>
    </xf>
    <xf numFmtId="0" fontId="12" fillId="0" borderId="27" xfId="3" applyFont="1" applyBorder="1" applyAlignment="1" applyProtection="1">
      <alignment horizontal="center"/>
      <protection hidden="1"/>
    </xf>
    <xf numFmtId="0" fontId="12" fillId="0" borderId="28" xfId="3" applyFont="1" applyBorder="1" applyAlignment="1" applyProtection="1">
      <alignment horizontal="center" wrapText="1"/>
      <protection hidden="1"/>
    </xf>
    <xf numFmtId="0" fontId="12" fillId="0" borderId="29" xfId="3" applyFont="1" applyBorder="1" applyAlignment="1" applyProtection="1">
      <alignment horizontal="center" wrapText="1"/>
      <protection hidden="1"/>
    </xf>
    <xf numFmtId="0" fontId="12" fillId="0" borderId="0" xfId="3" applyFont="1" applyAlignment="1" applyProtection="1">
      <alignment horizontal="center"/>
      <protection hidden="1"/>
    </xf>
    <xf numFmtId="0" fontId="11" fillId="0" borderId="13" xfId="3" applyFont="1" applyBorder="1" applyProtection="1">
      <protection hidden="1"/>
    </xf>
    <xf numFmtId="0" fontId="11" fillId="0" borderId="5" xfId="3" applyFont="1" applyBorder="1" applyAlignment="1" applyProtection="1">
      <alignment horizontal="center"/>
      <protection hidden="1"/>
    </xf>
    <xf numFmtId="0" fontId="11" fillId="0" borderId="30" xfId="3" applyFont="1" applyBorder="1" applyAlignment="1" applyProtection="1">
      <alignment horizontal="center"/>
      <protection hidden="1"/>
    </xf>
    <xf numFmtId="0" fontId="11" fillId="0" borderId="7" xfId="3" applyFont="1" applyBorder="1" applyAlignment="1" applyProtection="1">
      <alignment vertical="center"/>
      <protection hidden="1"/>
    </xf>
    <xf numFmtId="0" fontId="12" fillId="0" borderId="12" xfId="3" applyFont="1" applyBorder="1" applyProtection="1">
      <protection hidden="1"/>
    </xf>
    <xf numFmtId="0" fontId="11" fillId="0" borderId="23" xfId="3" applyFont="1" applyBorder="1" applyProtection="1">
      <protection hidden="1"/>
    </xf>
    <xf numFmtId="0" fontId="17" fillId="0" borderId="18" xfId="3" applyFont="1" applyBorder="1" applyAlignment="1" applyProtection="1">
      <alignment horizontal="centerContinuous"/>
      <protection hidden="1"/>
    </xf>
    <xf numFmtId="0" fontId="15" fillId="0" borderId="18" xfId="3" applyFont="1" applyBorder="1" applyAlignment="1" applyProtection="1">
      <alignment horizontal="centerContinuous"/>
      <protection hidden="1"/>
    </xf>
    <xf numFmtId="0" fontId="15" fillId="0" borderId="19" xfId="3" applyFont="1" applyBorder="1" applyAlignment="1" applyProtection="1">
      <alignment horizontal="centerContinuous"/>
      <protection hidden="1"/>
    </xf>
    <xf numFmtId="0" fontId="12" fillId="0" borderId="19" xfId="3" applyFont="1" applyBorder="1" applyAlignment="1" applyProtection="1">
      <alignment horizontal="center" wrapText="1"/>
      <protection hidden="1"/>
    </xf>
    <xf numFmtId="0" fontId="11" fillId="0" borderId="31" xfId="3" applyFont="1" applyBorder="1" applyAlignment="1" applyProtection="1">
      <alignment horizontal="center"/>
      <protection hidden="1"/>
    </xf>
    <xf numFmtId="0" fontId="12" fillId="0" borderId="27" xfId="3" applyFont="1" applyBorder="1" applyAlignment="1" applyProtection="1">
      <alignment horizontal="center" wrapText="1"/>
      <protection hidden="1"/>
    </xf>
    <xf numFmtId="0" fontId="12" fillId="0" borderId="32" xfId="3" applyFont="1" applyBorder="1" applyAlignment="1" applyProtection="1">
      <alignment horizontal="center" wrapText="1"/>
      <protection hidden="1"/>
    </xf>
    <xf numFmtId="44" fontId="11" fillId="0" borderId="32" xfId="3" applyNumberFormat="1" applyFont="1" applyBorder="1" applyAlignment="1" applyProtection="1">
      <alignment horizontal="right"/>
      <protection hidden="1"/>
    </xf>
    <xf numFmtId="0" fontId="11" fillId="0" borderId="18" xfId="3" applyFont="1" applyBorder="1" applyAlignment="1" applyProtection="1">
      <alignment horizontal="left" wrapText="1"/>
      <protection hidden="1"/>
    </xf>
    <xf numFmtId="0" fontId="11" fillId="0" borderId="0" xfId="3" applyFont="1" applyBorder="1" applyAlignment="1" applyProtection="1">
      <alignment horizontal="left" wrapText="1"/>
      <protection hidden="1"/>
    </xf>
    <xf numFmtId="0" fontId="0" fillId="0" borderId="0" xfId="0" applyBorder="1" applyAlignment="1" applyProtection="1">
      <alignment horizontal="left" wrapText="1"/>
      <protection hidden="1"/>
    </xf>
    <xf numFmtId="0" fontId="11" fillId="0" borderId="6" xfId="3" applyFont="1" applyBorder="1" applyAlignment="1" applyProtection="1">
      <alignment horizontal="right"/>
      <protection hidden="1"/>
    </xf>
    <xf numFmtId="44" fontId="11" fillId="0" borderId="6" xfId="3" applyNumberFormat="1" applyFont="1" applyBorder="1" applyAlignment="1" applyProtection="1">
      <alignment horizontal="right"/>
      <protection hidden="1"/>
    </xf>
    <xf numFmtId="44" fontId="11" fillId="0" borderId="0" xfId="3" applyNumberFormat="1" applyFont="1" applyBorder="1" applyAlignment="1" applyProtection="1">
      <alignment horizontal="right"/>
      <protection hidden="1"/>
    </xf>
    <xf numFmtId="0" fontId="10" fillId="0" borderId="0" xfId="3" applyFont="1" applyFill="1" applyBorder="1" applyAlignment="1" applyProtection="1">
      <alignment horizontal="center" vertical="center"/>
      <protection hidden="1"/>
    </xf>
    <xf numFmtId="0" fontId="22" fillId="0" borderId="0" xfId="3" applyFont="1" applyFill="1" applyBorder="1" applyAlignment="1" applyProtection="1">
      <alignment horizontal="center" vertical="center"/>
      <protection hidden="1"/>
    </xf>
    <xf numFmtId="0" fontId="12" fillId="0" borderId="0" xfId="3" applyFont="1" applyBorder="1" applyAlignment="1" applyProtection="1">
      <alignment horizontal="center" wrapText="1"/>
      <protection hidden="1"/>
    </xf>
    <xf numFmtId="0" fontId="15" fillId="0" borderId="0" xfId="0" applyFont="1" applyBorder="1" applyAlignment="1" applyProtection="1">
      <alignment horizontal="centerContinuous"/>
      <protection hidden="1"/>
    </xf>
    <xf numFmtId="0" fontId="8" fillId="0" borderId="0" xfId="0" applyFont="1" applyBorder="1" applyAlignment="1" applyProtection="1">
      <alignment horizontal="center"/>
      <protection hidden="1"/>
    </xf>
    <xf numFmtId="0" fontId="26" fillId="0" borderId="0" xfId="0" applyFont="1" applyBorder="1" applyAlignment="1" applyProtection="1">
      <alignment horizontal="centerContinuous" wrapText="1"/>
      <protection hidden="1"/>
    </xf>
    <xf numFmtId="0" fontId="12" fillId="0" borderId="0" xfId="0" applyFont="1" applyBorder="1" applyAlignment="1" applyProtection="1">
      <alignment horizontal="centerContinuous"/>
      <protection hidden="1"/>
    </xf>
    <xf numFmtId="0" fontId="8" fillId="0" borderId="0" xfId="0" applyFont="1" applyAlignment="1" applyProtection="1">
      <alignment horizontal="centerContinuous"/>
      <protection hidden="1"/>
    </xf>
    <xf numFmtId="0" fontId="7" fillId="0" borderId="0" xfId="0" applyFont="1" applyBorder="1" applyAlignment="1" applyProtection="1">
      <alignment horizontal="centerContinuous" vertical="center"/>
      <protection hidden="1"/>
    </xf>
    <xf numFmtId="0" fontId="8" fillId="0" borderId="0" xfId="0" applyFont="1" applyBorder="1" applyAlignment="1" applyProtection="1">
      <alignment horizontal="centerContinuous"/>
      <protection hidden="1"/>
    </xf>
    <xf numFmtId="0" fontId="15" fillId="0" borderId="0" xfId="0" applyFont="1" applyBorder="1" applyAlignment="1" applyProtection="1">
      <alignment horizontal="centerContinuous" vertical="center"/>
      <protection hidden="1"/>
    </xf>
    <xf numFmtId="0" fontId="18" fillId="0" borderId="0" xfId="0" applyFont="1" applyAlignment="1" applyProtection="1">
      <alignment horizontal="centerContinuous" vertical="center"/>
      <protection hidden="1"/>
    </xf>
    <xf numFmtId="0" fontId="15" fillId="0" borderId="0" xfId="0" applyFont="1" applyAlignment="1" applyProtection="1">
      <alignment horizontal="centerContinuous"/>
      <protection hidden="1"/>
    </xf>
    <xf numFmtId="0" fontId="13" fillId="0" borderId="0" xfId="0" applyFont="1" applyAlignment="1" applyProtection="1">
      <alignment wrapText="1"/>
      <protection hidden="1"/>
    </xf>
    <xf numFmtId="0" fontId="15" fillId="0" borderId="0" xfId="0" applyFont="1" applyAlignment="1" applyProtection="1">
      <alignment horizontal="centerContinuous" wrapText="1"/>
      <protection hidden="1"/>
    </xf>
    <xf numFmtId="0" fontId="11" fillId="0" borderId="0" xfId="0" applyFont="1" applyAlignment="1" applyProtection="1">
      <alignment horizontal="centerContinuous" vertical="top"/>
      <protection hidden="1"/>
    </xf>
    <xf numFmtId="0" fontId="9" fillId="0" borderId="0" xfId="0" applyFont="1" applyBorder="1" applyAlignment="1" applyProtection="1">
      <alignment horizontal="center"/>
      <protection hidden="1"/>
    </xf>
    <xf numFmtId="0" fontId="15" fillId="0" borderId="25" xfId="0" applyFont="1" applyBorder="1" applyAlignment="1" applyProtection="1">
      <alignment vertical="center"/>
      <protection hidden="1"/>
    </xf>
    <xf numFmtId="0" fontId="15" fillId="0" borderId="23" xfId="0" applyFont="1" applyBorder="1" applyAlignment="1" applyProtection="1">
      <alignment vertical="center"/>
      <protection hidden="1"/>
    </xf>
    <xf numFmtId="0" fontId="15" fillId="0" borderId="23" xfId="0" applyFont="1" applyBorder="1" applyAlignment="1" applyProtection="1">
      <alignment horizontal="center" vertical="center"/>
      <protection hidden="1"/>
    </xf>
    <xf numFmtId="0" fontId="13" fillId="0" borderId="23" xfId="0" applyFont="1" applyBorder="1" applyAlignment="1" applyProtection="1">
      <alignment horizontal="center" vertical="center"/>
      <protection hidden="1"/>
    </xf>
    <xf numFmtId="0" fontId="15" fillId="0" borderId="26" xfId="0" applyFont="1" applyBorder="1" applyProtection="1">
      <protection hidden="1"/>
    </xf>
    <xf numFmtId="0" fontId="15" fillId="0" borderId="32" xfId="0" applyFont="1" applyBorder="1" applyProtection="1">
      <protection hidden="1"/>
    </xf>
    <xf numFmtId="0" fontId="15" fillId="0" borderId="33" xfId="0" applyFont="1" applyBorder="1" applyAlignment="1" applyProtection="1">
      <alignment horizontal="center"/>
      <protection hidden="1"/>
    </xf>
    <xf numFmtId="0" fontId="15" fillId="0" borderId="34" xfId="0" applyFont="1" applyBorder="1" applyProtection="1">
      <protection hidden="1"/>
    </xf>
    <xf numFmtId="0" fontId="15" fillId="0" borderId="34" xfId="0"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5" fillId="0" borderId="35" xfId="0" applyFont="1" applyBorder="1" applyProtection="1">
      <protection hidden="1"/>
    </xf>
    <xf numFmtId="0" fontId="15" fillId="0" borderId="6" xfId="0" applyFont="1" applyBorder="1" applyAlignment="1" applyProtection="1">
      <alignment wrapText="1"/>
      <protection hidden="1"/>
    </xf>
    <xf numFmtId="0" fontId="15" fillId="0" borderId="6" xfId="0" applyFont="1" applyBorder="1" applyProtection="1">
      <protection hidden="1"/>
    </xf>
    <xf numFmtId="0" fontId="15" fillId="0" borderId="6" xfId="0" applyFont="1" applyBorder="1" applyAlignment="1" applyProtection="1">
      <alignment horizontal="center"/>
      <protection hidden="1"/>
    </xf>
    <xf numFmtId="0" fontId="27" fillId="0" borderId="6" xfId="0" applyFont="1" applyFill="1" applyBorder="1" applyAlignment="1" applyProtection="1">
      <alignment horizontal="center" wrapText="1"/>
      <protection hidden="1"/>
    </xf>
    <xf numFmtId="0" fontId="15" fillId="0" borderId="36" xfId="0" applyFont="1" applyBorder="1" applyProtection="1">
      <protection hidden="1"/>
    </xf>
    <xf numFmtId="0" fontId="27" fillId="0" borderId="0" xfId="0" applyFont="1" applyFill="1" applyBorder="1" applyAlignment="1" applyProtection="1">
      <alignment horizontal="center" wrapText="1"/>
      <protection hidden="1"/>
    </xf>
    <xf numFmtId="0" fontId="15" fillId="0" borderId="0" xfId="0" applyFont="1" applyAlignment="1" applyProtection="1">
      <alignment horizontal="left" wrapText="1"/>
      <protection hidden="1"/>
    </xf>
    <xf numFmtId="0" fontId="13" fillId="0" borderId="0" xfId="0" applyFont="1" applyAlignment="1" applyProtection="1">
      <protection hidden="1"/>
    </xf>
    <xf numFmtId="44" fontId="15" fillId="0" borderId="0" xfId="0" applyNumberFormat="1" applyFont="1" applyBorder="1" applyAlignment="1" applyProtection="1">
      <alignment horizontal="center"/>
      <protection hidden="1"/>
    </xf>
    <xf numFmtId="44" fontId="15" fillId="0" borderId="20" xfId="0" applyNumberFormat="1" applyFont="1" applyBorder="1" applyAlignment="1" applyProtection="1">
      <alignment horizontal="center" vertical="center"/>
      <protection hidden="1"/>
    </xf>
    <xf numFmtId="0" fontId="41" fillId="0" borderId="0" xfId="0" applyFont="1" applyProtection="1">
      <protection hidden="1"/>
    </xf>
    <xf numFmtId="0" fontId="5" fillId="0" borderId="0" xfId="0" applyFont="1" applyProtection="1">
      <protection hidden="1"/>
    </xf>
    <xf numFmtId="44" fontId="15" fillId="4" borderId="37" xfId="1" applyNumberFormat="1" applyFont="1" applyFill="1" applyBorder="1" applyProtection="1">
      <protection hidden="1"/>
    </xf>
    <xf numFmtId="44" fontId="15" fillId="4" borderId="37" xfId="0" applyNumberFormat="1" applyFont="1" applyFill="1" applyBorder="1" applyProtection="1">
      <protection hidden="1"/>
    </xf>
    <xf numFmtId="0" fontId="11" fillId="0" borderId="16" xfId="8" applyFont="1" applyBorder="1" applyAlignment="1" applyProtection="1">
      <alignment horizontal="left"/>
      <protection locked="0"/>
    </xf>
    <xf numFmtId="0" fontId="11" fillId="0" borderId="7" xfId="3" applyFont="1" applyFill="1" applyBorder="1" applyAlignment="1" applyProtection="1">
      <alignment vertical="center"/>
      <protection locked="0"/>
    </xf>
    <xf numFmtId="0" fontId="11" fillId="0" borderId="7" xfId="3" applyFont="1" applyBorder="1" applyAlignment="1" applyProtection="1">
      <alignment vertical="center"/>
      <protection locked="0"/>
    </xf>
    <xf numFmtId="0" fontId="12" fillId="0" borderId="0" xfId="0" applyNumberFormat="1" applyFont="1" applyBorder="1" applyAlignment="1" applyProtection="1">
      <alignment horizontal="centerContinuous"/>
      <protection hidden="1"/>
    </xf>
    <xf numFmtId="0" fontId="17" fillId="0" borderId="0" xfId="0" applyNumberFormat="1" applyFont="1" applyBorder="1" applyAlignment="1" applyProtection="1">
      <alignment horizontal="centerContinuous"/>
      <protection hidden="1"/>
    </xf>
    <xf numFmtId="0" fontId="15" fillId="0" borderId="0" xfId="0" applyNumberFormat="1" applyFont="1" applyBorder="1" applyAlignment="1" applyProtection="1">
      <alignment horizontal="centerContinuous"/>
      <protection hidden="1"/>
    </xf>
    <xf numFmtId="44" fontId="15" fillId="0" borderId="1" xfId="0" applyNumberFormat="1" applyFont="1" applyBorder="1" applyAlignment="1" applyProtection="1">
      <alignment horizontal="centerContinuous" vertical="center"/>
      <protection locked="0"/>
    </xf>
    <xf numFmtId="44" fontId="15" fillId="0" borderId="3" xfId="0" applyNumberFormat="1" applyFont="1" applyBorder="1" applyAlignment="1" applyProtection="1">
      <alignment horizontal="center" vertical="center"/>
      <protection locked="0"/>
    </xf>
    <xf numFmtId="44" fontId="15" fillId="0" borderId="0" xfId="0" applyNumberFormat="1" applyFont="1" applyBorder="1" applyAlignment="1" applyProtection="1">
      <alignment horizontal="centerContinuous"/>
      <protection hidden="1"/>
    </xf>
    <xf numFmtId="44" fontId="15" fillId="0" borderId="16" xfId="0" applyNumberFormat="1" applyFont="1" applyBorder="1" applyAlignment="1" applyProtection="1">
      <alignment horizontal="center"/>
      <protection hidden="1"/>
    </xf>
    <xf numFmtId="44" fontId="15" fillId="0" borderId="0" xfId="0" applyNumberFormat="1" applyFont="1" applyBorder="1" applyAlignment="1" applyProtection="1">
      <alignment vertical="center"/>
      <protection hidden="1"/>
    </xf>
    <xf numFmtId="44" fontId="15" fillId="0" borderId="0" xfId="0" applyNumberFormat="1" applyFont="1" applyBorder="1" applyAlignment="1" applyProtection="1">
      <alignment horizontal="left" vertical="center"/>
      <protection hidden="1"/>
    </xf>
    <xf numFmtId="0" fontId="11" fillId="0" borderId="1" xfId="0" applyFont="1" applyBorder="1" applyAlignment="1" applyProtection="1">
      <alignment wrapText="1"/>
      <protection locked="0"/>
    </xf>
    <xf numFmtId="0" fontId="0" fillId="0" borderId="1" xfId="0" applyBorder="1" applyProtection="1">
      <protection locked="0"/>
    </xf>
    <xf numFmtId="0" fontId="11" fillId="0" borderId="7" xfId="3" applyFont="1" applyBorder="1" applyAlignment="1" applyProtection="1">
      <alignment vertical="center" wrapText="1"/>
      <protection locked="0"/>
    </xf>
    <xf numFmtId="0" fontId="12" fillId="0" borderId="40" xfId="3" applyFont="1" applyBorder="1" applyAlignment="1" applyProtection="1">
      <alignment horizontal="center" wrapText="1"/>
      <protection locked="0"/>
    </xf>
    <xf numFmtId="0" fontId="12" fillId="0" borderId="24" xfId="0" applyFont="1" applyBorder="1" applyAlignment="1" applyProtection="1">
      <alignment horizontal="center" wrapText="1"/>
    </xf>
    <xf numFmtId="0" fontId="11" fillId="0" borderId="0" xfId="0" applyFont="1" applyFill="1" applyBorder="1" applyProtection="1"/>
    <xf numFmtId="0" fontId="38" fillId="0" borderId="1" xfId="0" applyFont="1" applyBorder="1" applyAlignment="1" applyProtection="1">
      <alignment wrapText="1"/>
    </xf>
    <xf numFmtId="0" fontId="13" fillId="0" borderId="0" xfId="3" applyFont="1" applyProtection="1">
      <protection hidden="1"/>
    </xf>
    <xf numFmtId="0" fontId="11" fillId="0" borderId="0" xfId="8" applyFont="1" applyBorder="1" applyProtection="1"/>
    <xf numFmtId="0" fontId="15" fillId="0" borderId="25" xfId="0" applyFont="1" applyBorder="1" applyProtection="1">
      <protection hidden="1"/>
    </xf>
    <xf numFmtId="0" fontId="15" fillId="0" borderId="41" xfId="0" applyFont="1" applyBorder="1" applyAlignment="1" applyProtection="1">
      <alignment vertical="center"/>
      <protection hidden="1"/>
    </xf>
    <xf numFmtId="0" fontId="15" fillId="0" borderId="41" xfId="0" applyFont="1" applyBorder="1" applyAlignment="1" applyProtection="1">
      <alignment horizontal="left" vertical="center"/>
      <protection hidden="1"/>
    </xf>
    <xf numFmtId="0" fontId="17" fillId="0" borderId="41" xfId="0" applyFont="1" applyBorder="1" applyAlignment="1" applyProtection="1">
      <alignment horizontal="left" vertical="center"/>
      <protection hidden="1"/>
    </xf>
    <xf numFmtId="44" fontId="0" fillId="0" borderId="0" xfId="0" applyNumberFormat="1" applyBorder="1" applyProtection="1">
      <protection locked="0"/>
    </xf>
    <xf numFmtId="0" fontId="15" fillId="0" borderId="0" xfId="0" applyFont="1" applyProtection="1"/>
    <xf numFmtId="0" fontId="19" fillId="0" borderId="5" xfId="8" applyFont="1" applyBorder="1" applyAlignment="1" applyProtection="1">
      <alignment horizontal="center"/>
      <protection locked="0"/>
    </xf>
    <xf numFmtId="0" fontId="11" fillId="0" borderId="7" xfId="0" applyFont="1" applyBorder="1" applyAlignment="1" applyProtection="1">
      <alignment horizontal="center"/>
    </xf>
    <xf numFmtId="0" fontId="11" fillId="0" borderId="0" xfId="3" applyFont="1" applyProtection="1">
      <protection locked="0"/>
    </xf>
    <xf numFmtId="0" fontId="20" fillId="0" borderId="0" xfId="0" applyFont="1" applyBorder="1" applyAlignment="1" applyProtection="1">
      <protection hidden="1"/>
    </xf>
    <xf numFmtId="0" fontId="15" fillId="0" borderId="0" xfId="0" applyFont="1"/>
    <xf numFmtId="0" fontId="11" fillId="0" borderId="7" xfId="3" applyFont="1" applyFill="1" applyBorder="1" applyAlignment="1" applyProtection="1">
      <alignment vertical="center"/>
      <protection hidden="1"/>
    </xf>
    <xf numFmtId="0" fontId="10" fillId="0" borderId="0" xfId="0" applyFont="1" applyAlignment="1" applyProtection="1">
      <alignment horizontal="centerContinuous"/>
    </xf>
    <xf numFmtId="0" fontId="7" fillId="0" borderId="0" xfId="0" applyFont="1" applyAlignment="1" applyProtection="1">
      <alignment horizontal="centerContinuous"/>
    </xf>
    <xf numFmtId="0" fontId="8" fillId="0" borderId="0" xfId="0" applyFont="1" applyProtection="1"/>
    <xf numFmtId="0" fontId="53"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center" wrapText="1"/>
    </xf>
    <xf numFmtId="0" fontId="11" fillId="0" borderId="5" xfId="8" applyFont="1" applyBorder="1" applyAlignment="1" applyProtection="1">
      <alignment horizontal="left"/>
    </xf>
    <xf numFmtId="0" fontId="11" fillId="0" borderId="5" xfId="8" applyFont="1" applyBorder="1" applyAlignment="1" applyProtection="1">
      <alignment horizontal="center"/>
    </xf>
    <xf numFmtId="0" fontId="11" fillId="0" borderId="5" xfId="8" applyFont="1" applyBorder="1" applyProtection="1"/>
    <xf numFmtId="0" fontId="11" fillId="0" borderId="1" xfId="6" applyFont="1" applyBorder="1" applyAlignment="1" applyProtection="1">
      <alignment horizontal="center"/>
    </xf>
    <xf numFmtId="0" fontId="4" fillId="0" borderId="0" xfId="0" applyFont="1" applyBorder="1" applyAlignment="1" applyProtection="1">
      <protection hidden="1"/>
    </xf>
    <xf numFmtId="0" fontId="15" fillId="0" borderId="0" xfId="0" applyFont="1" applyFill="1" applyBorder="1" applyAlignment="1" applyProtection="1">
      <protection hidden="1"/>
    </xf>
    <xf numFmtId="0" fontId="10" fillId="0" borderId="0" xfId="0" applyFont="1" applyBorder="1" applyProtection="1">
      <protection hidden="1"/>
    </xf>
    <xf numFmtId="44" fontId="11" fillId="0" borderId="0" xfId="0" applyNumberFormat="1" applyFont="1" applyBorder="1" applyProtection="1">
      <protection hidden="1"/>
    </xf>
    <xf numFmtId="44" fontId="15" fillId="0" borderId="0" xfId="0" applyNumberFormat="1" applyFont="1" applyBorder="1" applyProtection="1">
      <protection hidden="1"/>
    </xf>
    <xf numFmtId="0" fontId="11" fillId="0" borderId="0" xfId="0" applyFont="1" applyBorder="1" applyAlignment="1" applyProtection="1">
      <alignment horizontal="center"/>
      <protection hidden="1"/>
    </xf>
    <xf numFmtId="49" fontId="11" fillId="0" borderId="0" xfId="0" applyNumberFormat="1" applyFont="1" applyBorder="1" applyAlignment="1" applyProtection="1">
      <alignment horizontal="left"/>
      <protection locked="0"/>
    </xf>
    <xf numFmtId="43" fontId="11" fillId="0" borderId="0" xfId="0" applyNumberFormat="1" applyFont="1" applyBorder="1" applyProtection="1">
      <protection locked="0"/>
    </xf>
    <xf numFmtId="167" fontId="11" fillId="0" borderId="0" xfId="0" applyNumberFormat="1" applyFont="1" applyBorder="1" applyProtection="1">
      <protection hidden="1"/>
    </xf>
    <xf numFmtId="0" fontId="12" fillId="0" borderId="0" xfId="0" applyFont="1" applyBorder="1" applyProtection="1">
      <protection hidden="1"/>
    </xf>
    <xf numFmtId="43" fontId="11" fillId="0" borderId="0" xfId="0" applyNumberFormat="1" applyFont="1" applyBorder="1" applyProtection="1">
      <protection hidden="1"/>
    </xf>
    <xf numFmtId="167" fontId="11" fillId="0" borderId="0" xfId="0" applyNumberFormat="1" applyFont="1" applyFill="1" applyBorder="1" applyProtection="1">
      <protection hidden="1"/>
    </xf>
    <xf numFmtId="0" fontId="9" fillId="0" borderId="0" xfId="0" applyFont="1" applyFill="1" applyBorder="1" applyAlignment="1" applyProtection="1">
      <alignment horizontal="center" vertical="center"/>
      <protection hidden="1"/>
    </xf>
    <xf numFmtId="0" fontId="50" fillId="0" borderId="0" xfId="0" applyFont="1" applyFill="1" applyBorder="1" applyAlignment="1" applyProtection="1">
      <alignment vertical="center"/>
      <protection hidden="1"/>
    </xf>
    <xf numFmtId="0" fontId="11" fillId="0" borderId="0" xfId="0" applyFont="1" applyBorder="1" applyAlignment="1" applyProtection="1">
      <alignment horizontal="center"/>
    </xf>
    <xf numFmtId="164" fontId="11" fillId="0" borderId="0" xfId="0" applyNumberFormat="1" applyFont="1" applyBorder="1" applyAlignment="1" applyProtection="1">
      <alignment horizontal="left"/>
      <protection locked="0"/>
    </xf>
    <xf numFmtId="44" fontId="11" fillId="0" borderId="0" xfId="0" applyNumberFormat="1" applyFont="1" applyBorder="1" applyProtection="1">
      <protection locked="0"/>
    </xf>
    <xf numFmtId="165" fontId="11" fillId="0" borderId="0" xfId="0" applyNumberFormat="1" applyFont="1" applyBorder="1" applyProtection="1"/>
    <xf numFmtId="0" fontId="15" fillId="0" borderId="18" xfId="0" applyFont="1" applyBorder="1" applyAlignment="1" applyProtection="1">
      <alignment horizontal="centerContinuous"/>
      <protection hidden="1"/>
    </xf>
    <xf numFmtId="0" fontId="15" fillId="0" borderId="19" xfId="0" applyFont="1" applyBorder="1" applyAlignment="1" applyProtection="1">
      <alignment horizontal="centerContinuous"/>
      <protection hidden="1"/>
    </xf>
    <xf numFmtId="0" fontId="37" fillId="0" borderId="0" xfId="0" applyFont="1" applyBorder="1" applyAlignment="1" applyProtection="1">
      <alignment horizontal="centerContinuous"/>
      <protection hidden="1"/>
    </xf>
    <xf numFmtId="0" fontId="17" fillId="0" borderId="1" xfId="0" applyFont="1" applyBorder="1" applyProtection="1">
      <protection hidden="1"/>
    </xf>
    <xf numFmtId="0" fontId="15" fillId="4" borderId="1" xfId="0" applyFont="1" applyFill="1" applyBorder="1" applyProtection="1">
      <protection hidden="1"/>
    </xf>
    <xf numFmtId="0" fontId="15" fillId="0" borderId="34" xfId="0" applyFont="1" applyBorder="1" applyProtection="1">
      <protection locked="0"/>
    </xf>
    <xf numFmtId="0" fontId="41" fillId="0" borderId="0" xfId="0" applyFont="1"/>
    <xf numFmtId="0" fontId="5" fillId="0" borderId="42" xfId="0" applyFont="1" applyBorder="1" applyAlignment="1" applyProtection="1">
      <alignment horizontal="left"/>
      <protection locked="0"/>
    </xf>
    <xf numFmtId="0" fontId="5" fillId="0" borderId="43" xfId="0" applyFont="1" applyBorder="1" applyAlignment="1" applyProtection="1">
      <alignment horizontal="left"/>
      <protection locked="0"/>
    </xf>
    <xf numFmtId="0" fontId="10" fillId="0" borderId="0" xfId="0" applyFont="1" applyAlignment="1" applyProtection="1">
      <alignment horizontal="center" vertical="center"/>
    </xf>
    <xf numFmtId="0" fontId="11" fillId="0" borderId="14" xfId="0" applyFont="1" applyBorder="1" applyAlignment="1" applyProtection="1">
      <alignment horizontal="center" vertical="center" wrapText="1"/>
    </xf>
    <xf numFmtId="0" fontId="11" fillId="0" borderId="14" xfId="0" applyFont="1" applyBorder="1" applyAlignment="1" applyProtection="1">
      <alignment horizontal="center" wrapText="1"/>
    </xf>
    <xf numFmtId="0" fontId="11" fillId="0" borderId="44" xfId="0" applyFont="1" applyBorder="1" applyAlignment="1" applyProtection="1">
      <alignment horizontal="center" wrapText="1"/>
    </xf>
    <xf numFmtId="0" fontId="11" fillId="0" borderId="0" xfId="0" applyFont="1" applyFill="1" applyProtection="1"/>
    <xf numFmtId="0" fontId="5" fillId="0" borderId="44" xfId="0" applyFont="1" applyBorder="1" applyAlignment="1" applyProtection="1">
      <alignment horizontal="center" wrapText="1"/>
      <protection hidden="1"/>
    </xf>
    <xf numFmtId="0" fontId="5" fillId="0" borderId="1" xfId="0" applyFont="1" applyBorder="1" applyAlignment="1" applyProtection="1">
      <alignment horizontal="center" wrapText="1"/>
      <protection hidden="1"/>
    </xf>
    <xf numFmtId="0" fontId="17" fillId="0" borderId="0" xfId="0" applyFont="1" applyBorder="1" applyAlignment="1" applyProtection="1">
      <protection hidden="1"/>
    </xf>
    <xf numFmtId="0" fontId="17" fillId="0" borderId="2" xfId="0" applyFont="1" applyFill="1" applyBorder="1" applyAlignment="1" applyProtection="1">
      <alignment wrapText="1"/>
      <protection hidden="1"/>
    </xf>
    <xf numFmtId="0" fontId="17" fillId="0" borderId="0" xfId="0" applyFont="1" applyProtection="1">
      <protection hidden="1"/>
    </xf>
    <xf numFmtId="0" fontId="11" fillId="0" borderId="10" xfId="0" applyFont="1" applyBorder="1" applyAlignment="1" applyProtection="1">
      <alignment horizontal="center"/>
      <protection hidden="1"/>
    </xf>
    <xf numFmtId="0" fontId="17" fillId="0" borderId="3" xfId="0" applyFont="1" applyFill="1" applyBorder="1" applyAlignment="1" applyProtection="1">
      <alignment wrapText="1"/>
      <protection hidden="1"/>
    </xf>
    <xf numFmtId="0" fontId="17" fillId="0" borderId="0" xfId="0" applyFont="1" applyFill="1" applyBorder="1" applyAlignment="1" applyProtection="1">
      <protection hidden="1"/>
    </xf>
    <xf numFmtId="0" fontId="5" fillId="0" borderId="0" xfId="0" applyFont="1" applyFill="1" applyBorder="1" applyAlignment="1" applyProtection="1">
      <protection hidden="1"/>
    </xf>
    <xf numFmtId="0" fontId="25" fillId="0" borderId="0" xfId="0" applyFont="1" applyFill="1" applyBorder="1" applyAlignment="1" applyProtection="1">
      <protection hidden="1"/>
    </xf>
    <xf numFmtId="0" fontId="33" fillId="0" borderId="0" xfId="0" applyFont="1" applyFill="1" applyBorder="1" applyAlignment="1" applyProtection="1">
      <alignment horizontal="center"/>
      <protection hidden="1"/>
    </xf>
    <xf numFmtId="0" fontId="25" fillId="0" borderId="0" xfId="0" applyFont="1" applyFill="1" applyBorder="1" applyProtection="1">
      <protection hidden="1"/>
    </xf>
    <xf numFmtId="0" fontId="11" fillId="0" borderId="0" xfId="0" applyFont="1" applyFill="1" applyBorder="1" applyAlignment="1" applyProtection="1">
      <alignment horizontal="left" wrapText="1"/>
      <protection hidden="1"/>
    </xf>
    <xf numFmtId="0" fontId="54" fillId="0" borderId="0" xfId="0" applyFont="1" applyFill="1" applyBorder="1" applyAlignment="1" applyProtection="1">
      <alignment horizontal="center"/>
      <protection hidden="1"/>
    </xf>
    <xf numFmtId="0" fontId="5" fillId="0" borderId="0" xfId="0" applyFont="1" applyFill="1" applyBorder="1" applyProtection="1">
      <protection hidden="1"/>
    </xf>
    <xf numFmtId="0" fontId="5" fillId="0" borderId="0" xfId="0" applyFont="1" applyFill="1" applyProtection="1">
      <protection hidden="1"/>
    </xf>
    <xf numFmtId="0" fontId="5" fillId="0" borderId="5" xfId="0" applyFont="1" applyBorder="1" applyAlignment="1" applyProtection="1">
      <alignment horizontal="center" wrapText="1"/>
      <protection hidden="1"/>
    </xf>
    <xf numFmtId="0" fontId="15" fillId="0" borderId="0" xfId="0" applyFont="1" applyProtection="1">
      <protection locked="0"/>
    </xf>
    <xf numFmtId="0" fontId="15" fillId="0" borderId="0" xfId="0" applyFont="1" applyBorder="1" applyProtection="1">
      <protection locked="0"/>
    </xf>
    <xf numFmtId="164" fontId="15" fillId="0" borderId="0" xfId="0" applyNumberFormat="1" applyFont="1" applyProtection="1">
      <protection locked="0"/>
    </xf>
    <xf numFmtId="0" fontId="11" fillId="0" borderId="0" xfId="0" applyFont="1" applyProtection="1">
      <protection locked="0"/>
    </xf>
    <xf numFmtId="0" fontId="11" fillId="0" borderId="0" xfId="0" applyFont="1" applyFill="1" applyBorder="1" applyProtection="1">
      <protection locked="0"/>
    </xf>
    <xf numFmtId="0" fontId="11" fillId="0" borderId="0" xfId="0" applyFont="1" applyFill="1" applyProtection="1">
      <protection locked="0"/>
    </xf>
    <xf numFmtId="0" fontId="0" fillId="0" borderId="0" xfId="0" applyProtection="1">
      <protection locked="0"/>
    </xf>
    <xf numFmtId="0" fontId="11" fillId="0" borderId="0" xfId="5" applyFont="1" applyProtection="1">
      <protection locked="0"/>
    </xf>
    <xf numFmtId="0" fontId="19" fillId="0" borderId="0" xfId="6" applyFont="1" applyProtection="1">
      <protection locked="0"/>
    </xf>
    <xf numFmtId="0" fontId="19" fillId="0" borderId="0" xfId="7" applyFont="1" applyProtection="1">
      <protection locked="0"/>
    </xf>
    <xf numFmtId="0" fontId="11" fillId="0" borderId="0" xfId="8" applyFont="1" applyBorder="1" applyProtection="1">
      <protection locked="0"/>
    </xf>
    <xf numFmtId="0" fontId="9" fillId="0" borderId="0" xfId="0" applyFont="1" applyProtection="1">
      <protection locked="0"/>
    </xf>
    <xf numFmtId="0" fontId="11" fillId="0" borderId="0" xfId="9" applyFont="1" applyProtection="1">
      <protection locked="0"/>
    </xf>
    <xf numFmtId="0" fontId="17" fillId="0" borderId="0" xfId="9" applyFont="1" applyAlignment="1" applyProtection="1">
      <alignment horizontal="right"/>
      <protection locked="0"/>
    </xf>
    <xf numFmtId="43" fontId="11" fillId="0" borderId="0" xfId="9" applyNumberFormat="1" applyFont="1" applyBorder="1" applyProtection="1">
      <protection locked="0"/>
    </xf>
    <xf numFmtId="43" fontId="11" fillId="0" borderId="0" xfId="9" applyNumberFormat="1" applyFont="1" applyProtection="1">
      <protection locked="0"/>
    </xf>
    <xf numFmtId="43" fontId="11" fillId="0" borderId="0" xfId="9" applyNumberFormat="1" applyFont="1" applyBorder="1" applyAlignment="1" applyProtection="1">
      <alignment horizontal="right"/>
      <protection locked="0"/>
    </xf>
    <xf numFmtId="0" fontId="41" fillId="8" borderId="0" xfId="0" applyFont="1" applyFill="1"/>
    <xf numFmtId="0" fontId="0" fillId="8" borderId="0" xfId="0" applyFill="1"/>
    <xf numFmtId="0" fontId="7" fillId="0" borderId="0" xfId="0" applyFont="1" applyBorder="1" applyAlignment="1" applyProtection="1">
      <alignment horizontal="centerContinuous"/>
    </xf>
    <xf numFmtId="49" fontId="5" fillId="8" borderId="16" xfId="0" applyNumberFormat="1" applyFont="1" applyFill="1" applyBorder="1" applyProtection="1">
      <protection locked="0"/>
    </xf>
    <xf numFmtId="49" fontId="5" fillId="8" borderId="34" xfId="0" applyNumberFormat="1" applyFont="1" applyFill="1" applyBorder="1" applyProtection="1">
      <protection locked="0"/>
    </xf>
    <xf numFmtId="49" fontId="5" fillId="8" borderId="34" xfId="0" applyNumberFormat="1" applyFont="1" applyFill="1" applyBorder="1" applyAlignment="1" applyProtection="1">
      <alignment horizontal="left"/>
      <protection locked="0"/>
    </xf>
    <xf numFmtId="0" fontId="0" fillId="0" borderId="45" xfId="0" applyBorder="1" applyProtection="1">
      <protection hidden="1"/>
    </xf>
    <xf numFmtId="49" fontId="5" fillId="8" borderId="46" xfId="0" applyNumberFormat="1" applyFont="1" applyFill="1" applyBorder="1" applyAlignment="1" applyProtection="1">
      <alignment horizontal="left"/>
      <protection locked="0"/>
    </xf>
    <xf numFmtId="0" fontId="0" fillId="0" borderId="47" xfId="0" applyBorder="1" applyProtection="1">
      <protection hidden="1"/>
    </xf>
    <xf numFmtId="49" fontId="0" fillId="8" borderId="0" xfId="0" applyNumberFormat="1" applyFill="1" applyBorder="1" applyAlignment="1" applyProtection="1">
      <alignment horizontal="left"/>
      <protection hidden="1"/>
    </xf>
    <xf numFmtId="0" fontId="0" fillId="8" borderId="0" xfId="0" applyFill="1" applyBorder="1" applyAlignment="1" applyProtection="1">
      <alignment horizontal="left"/>
      <protection hidden="1"/>
    </xf>
    <xf numFmtId="0" fontId="0" fillId="0" borderId="47" xfId="0" applyBorder="1" applyAlignment="1" applyProtection="1">
      <alignment horizontal="right"/>
      <protection hidden="1"/>
    </xf>
    <xf numFmtId="0" fontId="0" fillId="0" borderId="48" xfId="0" applyBorder="1" applyProtection="1">
      <protection hidden="1"/>
    </xf>
    <xf numFmtId="0" fontId="0" fillId="0" borderId="49" xfId="0" applyBorder="1" applyProtection="1">
      <protection hidden="1"/>
    </xf>
    <xf numFmtId="0" fontId="0" fillId="8" borderId="50" xfId="0" applyFill="1" applyBorder="1" applyProtection="1">
      <protection hidden="1"/>
    </xf>
    <xf numFmtId="0" fontId="60" fillId="0" borderId="0" xfId="0" applyFont="1" applyBorder="1" applyAlignment="1" applyProtection="1">
      <alignment horizontal="centerContinuous"/>
      <protection hidden="1"/>
    </xf>
    <xf numFmtId="0" fontId="8" fillId="0" borderId="0" xfId="3" applyFont="1" applyBorder="1" applyAlignment="1" applyProtection="1">
      <protection hidden="1"/>
    </xf>
    <xf numFmtId="0" fontId="29" fillId="0" borderId="0" xfId="0" applyFont="1" applyBorder="1" applyAlignment="1" applyProtection="1">
      <alignment horizontal="left" vertical="center" wrapText="1"/>
      <protection hidden="1"/>
    </xf>
    <xf numFmtId="0" fontId="0" fillId="9" borderId="47" xfId="0" applyFill="1" applyBorder="1" applyProtection="1">
      <protection hidden="1"/>
    </xf>
    <xf numFmtId="0" fontId="0" fillId="10" borderId="47" xfId="0" applyFill="1" applyBorder="1" applyProtection="1">
      <protection hidden="1"/>
    </xf>
    <xf numFmtId="0" fontId="15" fillId="0" borderId="7" xfId="0" applyFont="1" applyBorder="1" applyAlignment="1" applyProtection="1">
      <alignment horizontal="center" vertical="center"/>
      <protection hidden="1"/>
    </xf>
    <xf numFmtId="44" fontId="9" fillId="0" borderId="37" xfId="1" applyNumberFormat="1" applyFont="1" applyFill="1" applyBorder="1" applyProtection="1">
      <protection locked="0"/>
    </xf>
    <xf numFmtId="44" fontId="9" fillId="0" borderId="37" xfId="1" applyNumberFormat="1" applyFont="1" applyFill="1" applyBorder="1" applyProtection="1">
      <protection hidden="1"/>
    </xf>
    <xf numFmtId="44" fontId="9" fillId="0" borderId="37" xfId="0" applyNumberFormat="1" applyFont="1" applyBorder="1" applyProtection="1">
      <protection locked="0"/>
    </xf>
    <xf numFmtId="44" fontId="9" fillId="0" borderId="37" xfId="0" applyNumberFormat="1" applyFont="1" applyBorder="1" applyProtection="1">
      <protection hidden="1"/>
    </xf>
    <xf numFmtId="44" fontId="9" fillId="0" borderId="37" xfId="0" applyNumberFormat="1" applyFont="1" applyBorder="1" applyAlignment="1" applyProtection="1">
      <alignment vertical="center"/>
      <protection locked="0"/>
    </xf>
    <xf numFmtId="44" fontId="9" fillId="0" borderId="51" xfId="0" applyNumberFormat="1" applyFont="1" applyBorder="1" applyProtection="1">
      <protection hidden="1"/>
    </xf>
    <xf numFmtId="44" fontId="5" fillId="0" borderId="1" xfId="0" applyNumberFormat="1" applyFont="1" applyBorder="1" applyProtection="1">
      <protection locked="0"/>
    </xf>
    <xf numFmtId="44" fontId="5" fillId="0" borderId="1" xfId="0" applyNumberFormat="1" applyFont="1" applyBorder="1" applyProtection="1">
      <protection hidden="1"/>
    </xf>
    <xf numFmtId="44" fontId="5" fillId="4" borderId="1" xfId="0" applyNumberFormat="1" applyFont="1" applyFill="1" applyBorder="1" applyProtection="1">
      <protection hidden="1"/>
    </xf>
    <xf numFmtId="44" fontId="5" fillId="0" borderId="1" xfId="0" applyNumberFormat="1" applyFont="1" applyFill="1" applyBorder="1" applyProtection="1">
      <protection locked="0"/>
    </xf>
    <xf numFmtId="44" fontId="5" fillId="0" borderId="2" xfId="0" applyNumberFormat="1" applyFont="1" applyBorder="1" applyProtection="1">
      <protection hidden="1"/>
    </xf>
    <xf numFmtId="43" fontId="5" fillId="0" borderId="1" xfId="1" applyNumberFormat="1" applyFont="1" applyBorder="1" applyAlignment="1" applyProtection="1">
      <protection locked="0"/>
    </xf>
    <xf numFmtId="43" fontId="5" fillId="0" borderId="37" xfId="1" applyNumberFormat="1" applyFont="1" applyBorder="1" applyAlignment="1" applyProtection="1">
      <protection locked="0"/>
    </xf>
    <xf numFmtId="43" fontId="5" fillId="0" borderId="1" xfId="1" applyNumberFormat="1" applyFont="1" applyFill="1" applyBorder="1" applyAlignment="1" applyProtection="1">
      <protection locked="0"/>
    </xf>
    <xf numFmtId="43" fontId="5" fillId="0" borderId="37" xfId="1" applyNumberFormat="1" applyFont="1" applyFill="1" applyBorder="1" applyAlignment="1" applyProtection="1">
      <protection locked="0"/>
    </xf>
    <xf numFmtId="43" fontId="5" fillId="0" borderId="3" xfId="1" applyNumberFormat="1" applyFont="1" applyBorder="1" applyAlignment="1" applyProtection="1">
      <protection locked="0"/>
    </xf>
    <xf numFmtId="43" fontId="5" fillId="0" borderId="3" xfId="1" applyNumberFormat="1" applyFont="1" applyFill="1" applyBorder="1" applyAlignment="1" applyProtection="1">
      <protection locked="0"/>
    </xf>
    <xf numFmtId="43" fontId="5" fillId="0" borderId="52" xfId="1" applyNumberFormat="1" applyFont="1" applyFill="1" applyBorder="1" applyAlignment="1" applyProtection="1">
      <protection locked="0"/>
    </xf>
    <xf numFmtId="43" fontId="5" fillId="0" borderId="2" xfId="1" applyNumberFormat="1" applyFont="1" applyBorder="1" applyAlignment="1" applyProtection="1">
      <protection locked="0"/>
    </xf>
    <xf numFmtId="43" fontId="5" fillId="0" borderId="51" xfId="1" applyNumberFormat="1" applyFont="1" applyBorder="1" applyAlignment="1" applyProtection="1">
      <protection locked="0"/>
    </xf>
    <xf numFmtId="43" fontId="5" fillId="0" borderId="55" xfId="1" applyNumberFormat="1" applyFont="1" applyBorder="1" applyAlignment="1" applyProtection="1">
      <protection locked="0"/>
    </xf>
    <xf numFmtId="43" fontId="5" fillId="0" borderId="5" xfId="1" applyNumberFormat="1" applyFont="1" applyBorder="1" applyAlignment="1" applyProtection="1">
      <protection locked="0"/>
    </xf>
    <xf numFmtId="43" fontId="5" fillId="0" borderId="30" xfId="1" applyNumberFormat="1" applyFont="1" applyBorder="1" applyAlignment="1" applyProtection="1">
      <protection locked="0"/>
    </xf>
    <xf numFmtId="43" fontId="5" fillId="0" borderId="5" xfId="1" applyNumberFormat="1" applyFont="1" applyFill="1" applyBorder="1" applyAlignment="1" applyProtection="1">
      <protection locked="0"/>
    </xf>
    <xf numFmtId="43" fontId="5" fillId="0" borderId="30" xfId="1" applyNumberFormat="1" applyFont="1" applyFill="1" applyBorder="1" applyAlignment="1" applyProtection="1">
      <protection locked="0"/>
    </xf>
    <xf numFmtId="44" fontId="5" fillId="0" borderId="16" xfId="1" applyFont="1" applyBorder="1" applyAlignment="1" applyProtection="1">
      <protection locked="0"/>
    </xf>
    <xf numFmtId="44" fontId="5" fillId="0" borderId="0" xfId="1" applyFont="1" applyAlignment="1" applyProtection="1">
      <protection hidden="1"/>
    </xf>
    <xf numFmtId="44" fontId="5" fillId="0" borderId="0" xfId="1" applyFont="1" applyProtection="1">
      <protection hidden="1"/>
    </xf>
    <xf numFmtId="44" fontId="5" fillId="0" borderId="16" xfId="1" applyFont="1" applyBorder="1" applyProtection="1">
      <protection hidden="1"/>
    </xf>
    <xf numFmtId="44" fontId="17" fillId="0" borderId="50" xfId="1" applyFont="1" applyBorder="1" applyProtection="1">
      <protection hidden="1"/>
    </xf>
    <xf numFmtId="44" fontId="17" fillId="0" borderId="0" xfId="1" applyFont="1" applyProtection="1">
      <protection hidden="1"/>
    </xf>
    <xf numFmtId="43" fontId="5" fillId="0" borderId="33" xfId="1" applyNumberFormat="1" applyFont="1" applyBorder="1" applyAlignment="1" applyProtection="1">
      <protection locked="0"/>
    </xf>
    <xf numFmtId="43" fontId="13" fillId="0" borderId="1" xfId="1" applyNumberFormat="1" applyFont="1" applyBorder="1" applyAlignment="1" applyProtection="1">
      <alignment vertical="center"/>
      <protection locked="0"/>
    </xf>
    <xf numFmtId="43" fontId="13" fillId="0" borderId="1" xfId="1" applyNumberFormat="1" applyFont="1" applyBorder="1" applyAlignment="1" applyProtection="1">
      <alignment vertical="center" wrapText="1"/>
      <protection hidden="1"/>
    </xf>
    <xf numFmtId="43" fontId="13" fillId="0" borderId="1" xfId="1" applyNumberFormat="1" applyFont="1" applyBorder="1" applyAlignment="1" applyProtection="1">
      <alignment vertical="center"/>
      <protection hidden="1"/>
    </xf>
    <xf numFmtId="43" fontId="13" fillId="0" borderId="57" xfId="1" applyNumberFormat="1" applyFont="1" applyFill="1" applyBorder="1" applyAlignment="1" applyProtection="1">
      <alignment vertical="center"/>
      <protection hidden="1"/>
    </xf>
    <xf numFmtId="43" fontId="13" fillId="6" borderId="1" xfId="1" applyNumberFormat="1" applyFont="1" applyFill="1" applyBorder="1" applyAlignment="1" applyProtection="1">
      <alignment vertical="center"/>
      <protection hidden="1"/>
    </xf>
    <xf numFmtId="43" fontId="13" fillId="0" borderId="57" xfId="1" applyNumberFormat="1" applyFont="1" applyFill="1" applyBorder="1" applyAlignment="1" applyProtection="1">
      <alignment horizontal="center" vertical="center"/>
      <protection hidden="1"/>
    </xf>
    <xf numFmtId="43" fontId="13" fillId="0" borderId="1" xfId="1" applyNumberFormat="1" applyFont="1" applyFill="1" applyBorder="1" applyAlignment="1" applyProtection="1">
      <alignment vertical="center" wrapText="1"/>
      <protection hidden="1"/>
    </xf>
    <xf numFmtId="43" fontId="13" fillId="0" borderId="4" xfId="1" applyNumberFormat="1" applyFont="1" applyBorder="1" applyProtection="1">
      <protection hidden="1"/>
    </xf>
    <xf numFmtId="43" fontId="13" fillId="0" borderId="36" xfId="1" applyNumberFormat="1" applyFont="1" applyFill="1" applyBorder="1" applyProtection="1">
      <protection hidden="1"/>
    </xf>
    <xf numFmtId="43" fontId="13" fillId="0" borderId="20" xfId="3" applyNumberFormat="1" applyFont="1" applyBorder="1" applyAlignment="1" applyProtection="1">
      <alignment horizontal="right"/>
      <protection locked="0"/>
    </xf>
    <xf numFmtId="43" fontId="13" fillId="0" borderId="5" xfId="3" applyNumberFormat="1" applyFont="1" applyBorder="1" applyAlignment="1" applyProtection="1">
      <alignment horizontal="right"/>
      <protection hidden="1"/>
    </xf>
    <xf numFmtId="43" fontId="13" fillId="0" borderId="58" xfId="3" applyNumberFormat="1" applyFont="1" applyBorder="1" applyAlignment="1" applyProtection="1">
      <alignment horizontal="right"/>
      <protection hidden="1"/>
    </xf>
    <xf numFmtId="43" fontId="13" fillId="0" borderId="1" xfId="3" applyNumberFormat="1" applyFont="1" applyBorder="1" applyAlignment="1" applyProtection="1">
      <alignment horizontal="right"/>
      <protection locked="0"/>
    </xf>
    <xf numFmtId="43" fontId="13" fillId="0" borderId="42" xfId="3" applyNumberFormat="1" applyFont="1" applyBorder="1" applyAlignment="1" applyProtection="1">
      <alignment horizontal="right"/>
      <protection locked="0"/>
    </xf>
    <xf numFmtId="43" fontId="13" fillId="0" borderId="59" xfId="3" applyNumberFormat="1" applyFont="1" applyBorder="1" applyAlignment="1" applyProtection="1">
      <alignment horizontal="right"/>
      <protection hidden="1"/>
    </xf>
    <xf numFmtId="43" fontId="13" fillId="0" borderId="2" xfId="3" applyNumberFormat="1" applyFont="1" applyBorder="1" applyAlignment="1" applyProtection="1">
      <alignment horizontal="right"/>
      <protection hidden="1"/>
    </xf>
    <xf numFmtId="43" fontId="13" fillId="0" borderId="60" xfId="3" applyNumberFormat="1" applyFont="1" applyBorder="1" applyAlignment="1" applyProtection="1">
      <alignment horizontal="right"/>
      <protection hidden="1"/>
    </xf>
    <xf numFmtId="43" fontId="13" fillId="0" borderId="37" xfId="1" applyNumberFormat="1" applyFont="1" applyBorder="1" applyAlignment="1" applyProtection="1">
      <alignment vertical="center"/>
      <protection hidden="1"/>
    </xf>
    <xf numFmtId="43" fontId="13" fillId="0" borderId="1" xfId="1" applyNumberFormat="1" applyFont="1" applyFill="1" applyBorder="1" applyAlignment="1" applyProtection="1">
      <alignment vertical="center"/>
      <protection locked="0"/>
    </xf>
    <xf numFmtId="43" fontId="13" fillId="0" borderId="37" xfId="1" applyNumberFormat="1" applyFont="1" applyFill="1" applyBorder="1" applyAlignment="1" applyProtection="1">
      <alignment horizontal="center" vertical="center"/>
      <protection hidden="1"/>
    </xf>
    <xf numFmtId="43" fontId="13" fillId="0" borderId="53" xfId="1" applyNumberFormat="1" applyFont="1" applyBorder="1" applyProtection="1">
      <protection hidden="1"/>
    </xf>
    <xf numFmtId="43" fontId="13" fillId="0" borderId="37" xfId="1" applyNumberFormat="1" applyFont="1" applyFill="1" applyBorder="1" applyAlignment="1" applyProtection="1">
      <alignment vertical="center"/>
      <protection hidden="1"/>
    </xf>
    <xf numFmtId="44" fontId="13" fillId="0" borderId="4" xfId="1" applyNumberFormat="1" applyFont="1" applyBorder="1" applyProtection="1">
      <protection hidden="1"/>
    </xf>
    <xf numFmtId="43" fontId="13" fillId="0" borderId="4" xfId="1" applyNumberFormat="1" applyFont="1" applyBorder="1" applyAlignment="1" applyProtection="1">
      <alignment vertical="center" wrapText="1"/>
      <protection hidden="1"/>
    </xf>
    <xf numFmtId="43" fontId="9" fillId="0" borderId="1" xfId="0" applyNumberFormat="1" applyFont="1" applyFill="1" applyBorder="1" applyAlignment="1" applyProtection="1">
      <protection hidden="1"/>
    </xf>
    <xf numFmtId="43" fontId="9" fillId="0" borderId="1" xfId="0" applyNumberFormat="1" applyFont="1" applyFill="1" applyBorder="1" applyProtection="1">
      <protection locked="0"/>
    </xf>
    <xf numFmtId="166" fontId="9" fillId="0" borderId="37" xfId="0" applyNumberFormat="1" applyFont="1" applyFill="1" applyBorder="1" applyProtection="1">
      <protection hidden="1"/>
    </xf>
    <xf numFmtId="43" fontId="9" fillId="0" borderId="1" xfId="0" applyNumberFormat="1" applyFont="1" applyFill="1" applyBorder="1" applyAlignment="1" applyProtection="1">
      <protection locked="0"/>
    </xf>
    <xf numFmtId="0" fontId="9" fillId="4" borderId="2" xfId="0" applyFont="1" applyFill="1" applyBorder="1" applyProtection="1">
      <protection hidden="1"/>
    </xf>
    <xf numFmtId="166" fontId="9" fillId="0" borderId="52" xfId="0" applyNumberFormat="1" applyFont="1" applyFill="1" applyBorder="1" applyProtection="1">
      <protection locked="0"/>
    </xf>
    <xf numFmtId="166" fontId="9" fillId="0" borderId="51" xfId="0" applyNumberFormat="1" applyFont="1" applyFill="1" applyBorder="1" applyProtection="1">
      <protection hidden="1"/>
    </xf>
    <xf numFmtId="43" fontId="9" fillId="0" borderId="1" xfId="1" applyNumberFormat="1" applyFont="1" applyBorder="1" applyAlignment="1" applyProtection="1">
      <protection locked="0"/>
    </xf>
    <xf numFmtId="168" fontId="9" fillId="0" borderId="1" xfId="0" applyNumberFormat="1" applyFont="1" applyBorder="1" applyProtection="1">
      <protection locked="0"/>
    </xf>
    <xf numFmtId="0" fontId="9" fillId="4" borderId="1" xfId="0" applyFont="1" applyFill="1" applyBorder="1" applyProtection="1">
      <protection hidden="1"/>
    </xf>
    <xf numFmtId="0" fontId="13" fillId="0" borderId="18" xfId="0" applyFont="1" applyBorder="1" applyAlignment="1" applyProtection="1">
      <alignment horizontal="center" vertical="center" wrapText="1"/>
      <protection hidden="1"/>
    </xf>
    <xf numFmtId="44" fontId="15" fillId="0" borderId="39" xfId="0" applyNumberFormat="1" applyFont="1" applyBorder="1" applyAlignment="1" applyProtection="1">
      <alignment horizontal="center"/>
      <protection hidden="1"/>
    </xf>
    <xf numFmtId="0" fontId="54" fillId="0" borderId="0" xfId="0" applyFont="1" applyBorder="1" applyAlignment="1" applyProtection="1">
      <alignment horizontal="center" vertical="top"/>
      <protection hidden="1"/>
    </xf>
    <xf numFmtId="0" fontId="0" fillId="0" borderId="0" xfId="0" applyAlignment="1" applyProtection="1">
      <alignment horizontal="left" wrapText="1"/>
      <protection hidden="1"/>
    </xf>
    <xf numFmtId="0" fontId="62" fillId="0" borderId="0" xfId="0" applyFont="1"/>
    <xf numFmtId="0" fontId="18" fillId="0" borderId="0" xfId="0" applyFont="1" applyProtection="1">
      <protection hidden="1"/>
    </xf>
    <xf numFmtId="0" fontId="63" fillId="0" borderId="0" xfId="0" applyFont="1" applyAlignment="1" applyProtection="1">
      <alignment horizontal="justify"/>
      <protection hidden="1"/>
    </xf>
    <xf numFmtId="0" fontId="63" fillId="0" borderId="0" xfId="0" applyFont="1" applyAlignment="1" applyProtection="1">
      <alignment wrapText="1"/>
      <protection hidden="1"/>
    </xf>
    <xf numFmtId="0" fontId="0" fillId="0" borderId="0" xfId="0" applyAlignment="1" applyProtection="1">
      <alignment wrapText="1"/>
      <protection hidden="1"/>
    </xf>
    <xf numFmtId="0" fontId="64" fillId="0" borderId="0" xfId="0" applyFont="1" applyAlignment="1" applyProtection="1">
      <alignment horizontal="justify"/>
      <protection hidden="1"/>
    </xf>
    <xf numFmtId="0" fontId="65" fillId="0" borderId="0" xfId="0" applyFont="1" applyAlignment="1" applyProtection="1">
      <alignment horizontal="justify"/>
      <protection hidden="1"/>
    </xf>
    <xf numFmtId="0" fontId="10" fillId="0" borderId="20" xfId="0" applyFont="1" applyBorder="1" applyAlignment="1" applyProtection="1">
      <alignment horizontal="center" vertical="center"/>
      <protection locked="0"/>
    </xf>
    <xf numFmtId="44" fontId="5" fillId="15" borderId="0" xfId="0" applyNumberFormat="1" applyFont="1" applyFill="1" applyBorder="1" applyAlignment="1" applyProtection="1">
      <alignment horizontal="left"/>
      <protection hidden="1"/>
    </xf>
    <xf numFmtId="44" fontId="5" fillId="15" borderId="0" xfId="0" applyNumberFormat="1" applyFont="1" applyFill="1" applyBorder="1" applyAlignment="1" applyProtection="1">
      <alignment horizontal="left" vertical="center"/>
      <protection hidden="1"/>
    </xf>
    <xf numFmtId="0" fontId="5" fillId="0" borderId="0" xfId="0" applyFont="1" applyBorder="1" applyAlignment="1" applyProtection="1">
      <alignment horizontal="center"/>
      <protection hidden="1"/>
    </xf>
    <xf numFmtId="42" fontId="5" fillId="0" borderId="1" xfId="0" applyNumberFormat="1" applyFont="1" applyBorder="1" applyAlignment="1" applyProtection="1">
      <alignment horizontal="center" vertical="center"/>
      <protection locked="0"/>
    </xf>
    <xf numFmtId="0" fontId="17" fillId="0" borderId="0" xfId="0" applyFont="1" applyAlignment="1" applyProtection="1">
      <alignment vertical="center"/>
      <protection hidden="1"/>
    </xf>
    <xf numFmtId="0" fontId="49" fillId="0" borderId="0" xfId="0" applyFont="1" applyAlignment="1" applyProtection="1">
      <alignment vertical="top"/>
      <protection hidden="1"/>
    </xf>
    <xf numFmtId="0" fontId="17" fillId="0" borderId="0" xfId="0" applyFont="1" applyBorder="1" applyAlignment="1" applyProtection="1">
      <alignment wrapText="1"/>
      <protection hidden="1"/>
    </xf>
    <xf numFmtId="0" fontId="17" fillId="15" borderId="20" xfId="0" applyFont="1" applyFill="1" applyBorder="1" applyAlignment="1" applyProtection="1">
      <alignment horizontal="center"/>
      <protection locked="0"/>
    </xf>
    <xf numFmtId="0" fontId="5" fillId="15" borderId="32" xfId="0" applyFont="1" applyFill="1" applyBorder="1" applyAlignment="1" applyProtection="1">
      <alignment horizontal="center" vertical="center" wrapText="1"/>
      <protection hidden="1"/>
    </xf>
    <xf numFmtId="0" fontId="49" fillId="0" borderId="35" xfId="0" applyFont="1" applyBorder="1" applyAlignment="1" applyProtection="1">
      <alignment horizontal="center" vertical="center"/>
      <protection hidden="1"/>
    </xf>
    <xf numFmtId="0" fontId="5" fillId="15" borderId="0" xfId="0" applyFont="1" applyFill="1" applyBorder="1" applyProtection="1">
      <protection hidden="1"/>
    </xf>
    <xf numFmtId="0" fontId="57" fillId="15" borderId="0" xfId="0" applyFont="1" applyFill="1" applyBorder="1" applyAlignment="1" applyProtection="1">
      <alignment horizontal="center" vertical="center"/>
      <protection hidden="1"/>
    </xf>
    <xf numFmtId="0" fontId="17" fillId="15" borderId="0" xfId="0" applyFont="1" applyFill="1" applyBorder="1" applyAlignment="1" applyProtection="1">
      <alignment horizontal="center"/>
      <protection hidden="1"/>
    </xf>
    <xf numFmtId="0" fontId="15" fillId="0" borderId="33" xfId="0" applyFont="1" applyBorder="1" applyAlignment="1" applyProtection="1">
      <protection hidden="1"/>
    </xf>
    <xf numFmtId="0" fontId="17" fillId="0" borderId="20" xfId="0" applyFont="1" applyBorder="1" applyAlignment="1" applyProtection="1">
      <alignment horizontal="center" vertical="center"/>
      <protection locked="0"/>
    </xf>
    <xf numFmtId="0" fontId="5" fillId="16" borderId="32" xfId="0" applyFont="1" applyFill="1" applyBorder="1" applyAlignment="1" applyProtection="1">
      <alignment horizontal="center" vertical="center" wrapText="1"/>
      <protection hidden="1"/>
    </xf>
    <xf numFmtId="0" fontId="17" fillId="16" borderId="20" xfId="0" applyFont="1" applyFill="1" applyBorder="1" applyAlignment="1" applyProtection="1">
      <alignment horizontal="center"/>
      <protection locked="0"/>
    </xf>
    <xf numFmtId="44" fontId="5" fillId="16" borderId="0" xfId="0" applyNumberFormat="1" applyFont="1" applyFill="1" applyBorder="1" applyAlignment="1" applyProtection="1">
      <alignment horizontal="left" vertical="center"/>
      <protection hidden="1"/>
    </xf>
    <xf numFmtId="0" fontId="15" fillId="16" borderId="33" xfId="0" applyFont="1" applyFill="1" applyBorder="1" applyProtection="1">
      <protection hidden="1"/>
    </xf>
    <xf numFmtId="43" fontId="5" fillId="12" borderId="5" xfId="1" applyNumberFormat="1" applyFont="1" applyFill="1" applyBorder="1" applyAlignment="1" applyProtection="1"/>
    <xf numFmtId="43" fontId="5" fillId="12" borderId="1" xfId="1" applyNumberFormat="1" applyFont="1" applyFill="1" applyBorder="1" applyAlignment="1" applyProtection="1"/>
    <xf numFmtId="43" fontId="5" fillId="12" borderId="37" xfId="1" applyNumberFormat="1" applyFont="1" applyFill="1" applyBorder="1" applyAlignment="1" applyProtection="1"/>
    <xf numFmtId="0" fontId="17" fillId="0" borderId="1" xfId="0" applyFont="1" applyBorder="1" applyProtection="1">
      <protection locked="0"/>
    </xf>
    <xf numFmtId="0" fontId="4" fillId="0" borderId="17" xfId="3" applyFont="1" applyBorder="1" applyAlignment="1" applyProtection="1">
      <alignment horizontal="centerContinuous"/>
      <protection hidden="1"/>
    </xf>
    <xf numFmtId="0" fontId="4" fillId="0" borderId="25" xfId="3" applyFont="1" applyBorder="1" applyAlignment="1" applyProtection="1">
      <alignment horizontal="centerContinuous"/>
      <protection hidden="1"/>
    </xf>
    <xf numFmtId="0" fontId="17" fillId="0" borderId="5" xfId="0" applyFont="1" applyBorder="1" applyAlignment="1" applyProtection="1">
      <alignment wrapText="1"/>
      <protection locked="0" hidden="1"/>
    </xf>
    <xf numFmtId="0" fontId="4" fillId="0" borderId="1" xfId="0" applyFont="1" applyBorder="1" applyAlignment="1" applyProtection="1">
      <protection locked="0" hidden="1"/>
    </xf>
    <xf numFmtId="0" fontId="4" fillId="0" borderId="1" xfId="0" applyFont="1" applyFill="1" applyBorder="1" applyProtection="1">
      <protection locked="0" hidden="1"/>
    </xf>
    <xf numFmtId="0" fontId="4" fillId="0" borderId="1" xfId="0" applyFont="1" applyFill="1" applyBorder="1" applyAlignment="1" applyProtection="1">
      <alignment wrapText="1"/>
      <protection locked="0" hidden="1"/>
    </xf>
    <xf numFmtId="0" fontId="17" fillId="0" borderId="1" xfId="0" applyFont="1" applyBorder="1" applyProtection="1">
      <protection locked="0" hidden="1"/>
    </xf>
    <xf numFmtId="0" fontId="17" fillId="0" borderId="1" xfId="0" applyFont="1" applyBorder="1" applyAlignment="1" applyProtection="1">
      <alignment wrapText="1"/>
      <protection locked="0" hidden="1"/>
    </xf>
    <xf numFmtId="43" fontId="5" fillId="12" borderId="37" xfId="1" applyNumberFormat="1" applyFont="1" applyFill="1" applyBorder="1" applyAlignment="1" applyProtection="1">
      <protection locked="0"/>
    </xf>
    <xf numFmtId="43" fontId="5" fillId="12" borderId="30" xfId="1" applyNumberFormat="1" applyFont="1" applyFill="1" applyBorder="1" applyAlignment="1" applyProtection="1">
      <protection locked="0"/>
    </xf>
    <xf numFmtId="0" fontId="67" fillId="0" borderId="0" xfId="10" applyFont="1" applyProtection="1">
      <protection locked="0"/>
    </xf>
    <xf numFmtId="0" fontId="66" fillId="0" borderId="0" xfId="10" applyFont="1" applyAlignment="1" applyProtection="1">
      <alignment horizontal="center"/>
      <protection locked="0"/>
    </xf>
    <xf numFmtId="0" fontId="67" fillId="0" borderId="0" xfId="10" applyFont="1" applyAlignment="1" applyProtection="1">
      <protection locked="0"/>
    </xf>
    <xf numFmtId="0" fontId="72" fillId="0" borderId="0" xfId="10" applyFont="1" applyBorder="1" applyAlignment="1" applyProtection="1">
      <protection locked="0"/>
    </xf>
    <xf numFmtId="0" fontId="72" fillId="0" borderId="0" xfId="10" applyFont="1" applyAlignment="1" applyProtection="1">
      <protection locked="0"/>
    </xf>
    <xf numFmtId="0" fontId="72" fillId="0" borderId="0" xfId="10" applyFont="1" applyBorder="1" applyAlignment="1" applyProtection="1">
      <protection locked="0"/>
    </xf>
    <xf numFmtId="0" fontId="67" fillId="0" borderId="0" xfId="10" applyFont="1" applyBorder="1" applyAlignment="1" applyProtection="1">
      <protection locked="0"/>
    </xf>
    <xf numFmtId="0" fontId="77" fillId="0" borderId="0" xfId="0" applyFont="1" applyAlignment="1" applyProtection="1">
      <alignment horizontal="center"/>
      <protection locked="0"/>
    </xf>
    <xf numFmtId="0" fontId="84" fillId="0" borderId="0" xfId="0" applyFont="1" applyAlignment="1" applyProtection="1">
      <alignment horizontal="center" wrapText="1"/>
      <protection locked="0"/>
    </xf>
    <xf numFmtId="0" fontId="67" fillId="0" borderId="0" xfId="10" applyFont="1" applyBorder="1" applyProtection="1">
      <protection locked="0"/>
    </xf>
    <xf numFmtId="0" fontId="71" fillId="0" borderId="0" xfId="0" applyFont="1" applyAlignment="1" applyProtection="1">
      <alignment horizontal="center" vertical="center" wrapText="1"/>
      <protection locked="0"/>
    </xf>
    <xf numFmtId="0" fontId="67" fillId="0" borderId="75" xfId="0" applyFont="1" applyBorder="1" applyAlignment="1" applyProtection="1">
      <alignment horizontal="center" vertical="center" wrapText="1"/>
      <protection locked="0"/>
    </xf>
    <xf numFmtId="0" fontId="67" fillId="0" borderId="36" xfId="0" applyFont="1" applyBorder="1" applyAlignment="1" applyProtection="1">
      <alignment horizontal="left" vertical="center" wrapText="1"/>
      <protection locked="0"/>
    </xf>
    <xf numFmtId="0" fontId="67" fillId="0" borderId="36" xfId="0" applyFont="1" applyBorder="1" applyAlignment="1" applyProtection="1">
      <alignment vertical="center" wrapText="1"/>
      <protection locked="0"/>
    </xf>
    <xf numFmtId="44" fontId="3" fillId="12" borderId="17" xfId="10" applyNumberFormat="1" applyFont="1" applyFill="1" applyBorder="1" applyAlignment="1" applyProtection="1">
      <alignment horizontal="center"/>
      <protection locked="0"/>
    </xf>
    <xf numFmtId="44" fontId="71" fillId="12" borderId="20" xfId="11" applyNumberFormat="1" applyFont="1" applyFill="1" applyBorder="1" applyAlignment="1" applyProtection="1">
      <alignment horizontal="right"/>
      <protection locked="0"/>
    </xf>
    <xf numFmtId="0" fontId="67" fillId="17" borderId="23" xfId="10" applyFont="1" applyFill="1" applyBorder="1" applyAlignment="1" applyProtection="1">
      <alignment horizontal="center"/>
      <protection locked="0"/>
    </xf>
    <xf numFmtId="44" fontId="67" fillId="17" borderId="74" xfId="11" applyFont="1" applyFill="1" applyBorder="1" applyAlignment="1" applyProtection="1">
      <alignment horizontal="right"/>
      <protection locked="0"/>
    </xf>
    <xf numFmtId="0" fontId="67" fillId="0" borderId="0" xfId="10" applyFont="1" applyBorder="1" applyAlignment="1" applyProtection="1">
      <alignment horizontal="left"/>
      <protection locked="0"/>
    </xf>
    <xf numFmtId="0" fontId="67" fillId="18" borderId="23" xfId="10" applyFont="1" applyFill="1" applyBorder="1" applyProtection="1">
      <protection locked="0"/>
    </xf>
    <xf numFmtId="0" fontId="67" fillId="0" borderId="0" xfId="10" applyFont="1" applyBorder="1" applyAlignment="1" applyProtection="1">
      <alignment horizontal="center" wrapText="1"/>
      <protection locked="0"/>
    </xf>
    <xf numFmtId="0" fontId="67" fillId="0" borderId="0" xfId="10" applyFont="1" applyBorder="1" applyAlignment="1" applyProtection="1">
      <alignment horizontal="left" wrapText="1"/>
      <protection locked="0"/>
    </xf>
    <xf numFmtId="44" fontId="3" fillId="12" borderId="20" xfId="10" applyNumberFormat="1" applyFont="1" applyFill="1" applyBorder="1" applyProtection="1">
      <protection locked="0"/>
    </xf>
    <xf numFmtId="44" fontId="67" fillId="12" borderId="74" xfId="10" applyNumberFormat="1" applyFont="1" applyFill="1" applyBorder="1" applyProtection="1">
      <protection locked="0"/>
    </xf>
    <xf numFmtId="0" fontId="67" fillId="0" borderId="20" xfId="0" applyFont="1" applyBorder="1" applyAlignment="1" applyProtection="1">
      <alignment horizontal="center" vertical="center" wrapText="1"/>
      <protection locked="0"/>
    </xf>
    <xf numFmtId="0" fontId="67" fillId="0" borderId="20" xfId="0" applyFont="1" applyBorder="1" applyAlignment="1" applyProtection="1">
      <alignment horizontal="left" vertical="center" wrapText="1"/>
      <protection locked="0"/>
    </xf>
    <xf numFmtId="0" fontId="67" fillId="0" borderId="20" xfId="0" applyFont="1" applyBorder="1" applyAlignment="1" applyProtection="1">
      <alignment vertical="center" wrapText="1"/>
      <protection locked="0"/>
    </xf>
    <xf numFmtId="44" fontId="67" fillId="12" borderId="20" xfId="10" applyNumberFormat="1" applyFont="1" applyFill="1" applyBorder="1" applyProtection="1">
      <protection locked="0"/>
    </xf>
    <xf numFmtId="44" fontId="67" fillId="12" borderId="41" xfId="10" applyNumberFormat="1" applyFont="1" applyFill="1" applyBorder="1" applyProtection="1">
      <protection locked="0"/>
    </xf>
    <xf numFmtId="0" fontId="67" fillId="0" borderId="20" xfId="0" applyFont="1" applyBorder="1" applyAlignment="1" applyProtection="1">
      <alignment horizontal="center" vertical="center" wrapText="1"/>
      <protection locked="0"/>
    </xf>
    <xf numFmtId="0" fontId="67" fillId="0" borderId="20" xfId="0" applyFont="1" applyBorder="1" applyAlignment="1" applyProtection="1">
      <alignment horizontal="left" vertical="center" wrapText="1"/>
      <protection locked="0"/>
    </xf>
    <xf numFmtId="0" fontId="67" fillId="0" borderId="20" xfId="0" applyFont="1" applyBorder="1" applyAlignment="1" applyProtection="1">
      <alignment vertical="center" wrapText="1"/>
      <protection locked="0"/>
    </xf>
    <xf numFmtId="0" fontId="67" fillId="17" borderId="0" xfId="10" applyFont="1" applyFill="1" applyBorder="1" applyProtection="1">
      <protection locked="0"/>
    </xf>
    <xf numFmtId="44" fontId="67" fillId="17" borderId="33" xfId="11" applyFont="1" applyFill="1" applyBorder="1" applyAlignment="1" applyProtection="1">
      <alignment horizontal="center"/>
      <protection locked="0"/>
    </xf>
    <xf numFmtId="0" fontId="67" fillId="18" borderId="23" xfId="10" applyFont="1" applyFill="1" applyBorder="1" applyAlignment="1" applyProtection="1">
      <alignment horizontal="center"/>
      <protection locked="0"/>
    </xf>
    <xf numFmtId="0" fontId="72" fillId="0" borderId="20" xfId="10" applyFont="1" applyBorder="1" applyProtection="1">
      <protection locked="0"/>
    </xf>
    <xf numFmtId="0" fontId="72" fillId="0" borderId="20" xfId="10" applyFont="1" applyBorder="1" applyAlignment="1" applyProtection="1">
      <alignment horizontal="left"/>
      <protection locked="0"/>
    </xf>
    <xf numFmtId="0" fontId="67" fillId="0" borderId="20" xfId="10" applyFont="1" applyBorder="1" applyProtection="1">
      <protection locked="0"/>
    </xf>
    <xf numFmtId="0" fontId="67" fillId="12" borderId="74" xfId="10" applyFont="1" applyFill="1" applyBorder="1" applyProtection="1">
      <protection locked="0"/>
    </xf>
    <xf numFmtId="0" fontId="67" fillId="12" borderId="20" xfId="10" applyFont="1" applyFill="1" applyBorder="1" applyProtection="1">
      <protection locked="0"/>
    </xf>
    <xf numFmtId="0" fontId="67" fillId="12" borderId="75" xfId="10" applyFont="1" applyFill="1" applyBorder="1" applyProtection="1">
      <protection locked="0"/>
    </xf>
    <xf numFmtId="0" fontId="67" fillId="0" borderId="6" xfId="10" applyFont="1" applyBorder="1" applyAlignment="1" applyProtection="1">
      <alignment horizontal="center"/>
      <protection locked="0"/>
    </xf>
    <xf numFmtId="0" fontId="67" fillId="0" borderId="20" xfId="10" applyFont="1" applyBorder="1" applyAlignment="1" applyProtection="1">
      <alignment horizontal="left"/>
      <protection locked="0"/>
    </xf>
    <xf numFmtId="44" fontId="72" fillId="0" borderId="0" xfId="11" applyFont="1" applyFill="1" applyBorder="1" applyAlignment="1" applyProtection="1">
      <protection locked="0"/>
    </xf>
    <xf numFmtId="44" fontId="72" fillId="0" borderId="0" xfId="11" applyFont="1" applyBorder="1" applyAlignment="1" applyProtection="1">
      <protection locked="0"/>
    </xf>
    <xf numFmtId="44" fontId="3" fillId="12" borderId="74" xfId="10" applyNumberFormat="1" applyFont="1" applyFill="1" applyBorder="1" applyProtection="1">
      <protection locked="0"/>
    </xf>
    <xf numFmtId="44" fontId="67" fillId="12" borderId="75" xfId="10" applyNumberFormat="1" applyFont="1" applyFill="1" applyBorder="1" applyProtection="1">
      <protection locked="0"/>
    </xf>
    <xf numFmtId="0" fontId="67" fillId="0" borderId="0" xfId="10" applyFont="1" applyFill="1" applyBorder="1" applyProtection="1">
      <protection locked="0"/>
    </xf>
    <xf numFmtId="0" fontId="67" fillId="0" borderId="0" xfId="10" applyFont="1" applyFill="1" applyProtection="1">
      <protection locked="0"/>
    </xf>
    <xf numFmtId="0" fontId="67" fillId="0" borderId="0" xfId="10" applyFont="1" applyProtection="1"/>
    <xf numFmtId="0" fontId="72" fillId="0" borderId="0" xfId="10" applyFont="1" applyFill="1" applyBorder="1" applyAlignment="1" applyProtection="1"/>
    <xf numFmtId="0" fontId="72" fillId="0" borderId="0" xfId="10" applyFont="1" applyFill="1" applyAlignment="1" applyProtection="1">
      <alignment vertical="top" wrapText="1"/>
    </xf>
    <xf numFmtId="0" fontId="72" fillId="0" borderId="0" xfId="10" applyFont="1" applyFill="1" applyAlignment="1" applyProtection="1">
      <alignment wrapText="1"/>
    </xf>
    <xf numFmtId="0" fontId="75" fillId="0" borderId="0" xfId="10" applyFont="1" applyProtection="1"/>
    <xf numFmtId="0" fontId="67" fillId="0" borderId="0" xfId="10" applyFont="1" applyBorder="1" applyProtection="1"/>
    <xf numFmtId="0" fontId="72" fillId="0" borderId="0" xfId="10" applyFont="1" applyProtection="1"/>
    <xf numFmtId="0" fontId="67" fillId="0" borderId="0" xfId="10" applyFont="1" applyAlignment="1" applyProtection="1">
      <alignment horizontal="center"/>
    </xf>
    <xf numFmtId="0" fontId="67" fillId="17" borderId="0" xfId="10" applyFont="1" applyFill="1" applyProtection="1"/>
    <xf numFmtId="0" fontId="66" fillId="17" borderId="0" xfId="10" applyFont="1" applyFill="1" applyBorder="1" applyProtection="1"/>
    <xf numFmtId="0" fontId="66" fillId="17" borderId="33" xfId="10" applyFont="1" applyFill="1" applyBorder="1" applyProtection="1"/>
    <xf numFmtId="0" fontId="79" fillId="0" borderId="16" xfId="10" applyFont="1" applyBorder="1" applyAlignment="1" applyProtection="1"/>
    <xf numFmtId="0" fontId="79" fillId="0" borderId="34" xfId="10" applyFont="1" applyBorder="1" applyProtection="1"/>
    <xf numFmtId="0" fontId="81" fillId="17" borderId="0" xfId="10" applyFont="1" applyFill="1" applyBorder="1" applyAlignment="1" applyProtection="1">
      <alignment horizontal="left"/>
    </xf>
    <xf numFmtId="44" fontId="83" fillId="0" borderId="20" xfId="11" applyNumberFormat="1" applyFont="1" applyFill="1" applyBorder="1" applyAlignment="1" applyProtection="1">
      <alignment horizontal="right"/>
    </xf>
    <xf numFmtId="44" fontId="78" fillId="0" borderId="19" xfId="11" applyNumberFormat="1" applyFont="1" applyFill="1" applyBorder="1" applyAlignment="1" applyProtection="1"/>
    <xf numFmtId="44" fontId="72" fillId="17" borderId="33" xfId="11" applyNumberFormat="1" applyFont="1" applyFill="1" applyBorder="1" applyAlignment="1" applyProtection="1"/>
    <xf numFmtId="44" fontId="67" fillId="0" borderId="0" xfId="10" applyNumberFormat="1" applyFont="1" applyBorder="1" applyProtection="1"/>
    <xf numFmtId="44" fontId="67" fillId="0" borderId="74" xfId="10" applyNumberFormat="1" applyFont="1" applyBorder="1" applyProtection="1"/>
    <xf numFmtId="44" fontId="67" fillId="0" borderId="20" xfId="10" applyNumberFormat="1" applyFont="1" applyBorder="1" applyProtection="1"/>
    <xf numFmtId="44" fontId="67" fillId="0" borderId="75" xfId="10" applyNumberFormat="1" applyFont="1" applyBorder="1" applyProtection="1"/>
    <xf numFmtId="44" fontId="72" fillId="17" borderId="76" xfId="11" applyNumberFormat="1" applyFont="1" applyFill="1" applyBorder="1" applyAlignment="1" applyProtection="1"/>
    <xf numFmtId="0" fontId="68" fillId="0" borderId="0" xfId="10" applyFont="1" applyFill="1" applyAlignment="1" applyProtection="1">
      <alignment horizontal="left"/>
      <protection locked="0"/>
    </xf>
    <xf numFmtId="0" fontId="68" fillId="0" borderId="0" xfId="10" applyFont="1" applyFill="1" applyBorder="1" applyAlignment="1" applyProtection="1">
      <alignment horizontal="left"/>
      <protection locked="0"/>
    </xf>
    <xf numFmtId="0" fontId="2" fillId="0" borderId="0" xfId="12"/>
    <xf numFmtId="0" fontId="88" fillId="0" borderId="0" xfId="12" applyFont="1" applyAlignment="1">
      <alignment horizontal="center"/>
    </xf>
    <xf numFmtId="0" fontId="80" fillId="0" borderId="0" xfId="12" applyFont="1" applyAlignment="1">
      <alignment horizontal="center"/>
    </xf>
    <xf numFmtId="0" fontId="2" fillId="0" borderId="0" xfId="12" applyBorder="1" applyAlignment="1">
      <alignment horizontal="center"/>
    </xf>
    <xf numFmtId="0" fontId="2" fillId="0" borderId="6" xfId="12" applyBorder="1" applyAlignment="1">
      <alignment horizontal="center"/>
    </xf>
    <xf numFmtId="0" fontId="2" fillId="0" borderId="0" xfId="12" applyBorder="1"/>
    <xf numFmtId="0" fontId="66" fillId="0" borderId="0" xfId="12" applyFont="1" applyAlignment="1">
      <alignment horizontal="center"/>
    </xf>
    <xf numFmtId="0" fontId="9" fillId="0" borderId="0" xfId="0" applyFont="1" applyBorder="1" applyAlignment="1" applyProtection="1">
      <protection hidden="1"/>
    </xf>
    <xf numFmtId="0" fontId="15" fillId="0" borderId="33" xfId="0" applyFont="1" applyBorder="1" applyAlignment="1" applyProtection="1">
      <alignment horizontal="center" vertical="center"/>
      <protection hidden="1"/>
    </xf>
    <xf numFmtId="0" fontId="15" fillId="0" borderId="0" xfId="0" applyFont="1" applyFill="1" applyBorder="1" applyProtection="1">
      <protection hidden="1"/>
    </xf>
    <xf numFmtId="0" fontId="15" fillId="0" borderId="0" xfId="0" applyFont="1" applyFill="1" applyBorder="1" applyAlignment="1" applyProtection="1">
      <alignment horizontal="right"/>
      <protection hidden="1"/>
    </xf>
    <xf numFmtId="0" fontId="15" fillId="0" borderId="0" xfId="0" applyFont="1" applyFill="1" applyBorder="1" applyAlignment="1" applyProtection="1">
      <alignment horizontal="center"/>
      <protection locked="0"/>
    </xf>
    <xf numFmtId="0" fontId="15" fillId="0" borderId="33" xfId="0" applyFont="1" applyFill="1" applyBorder="1" applyProtection="1">
      <protection hidden="1"/>
    </xf>
    <xf numFmtId="0" fontId="15" fillId="0" borderId="33" xfId="0" applyFont="1" applyFill="1" applyBorder="1" applyAlignment="1" applyProtection="1">
      <alignment horizontal="center"/>
      <protection locked="0"/>
    </xf>
    <xf numFmtId="0" fontId="5" fillId="0" borderId="6" xfId="0" applyFont="1" applyFill="1" applyBorder="1" applyAlignment="1" applyProtection="1">
      <alignment horizontal="right"/>
      <protection hidden="1"/>
    </xf>
    <xf numFmtId="0" fontId="9" fillId="0" borderId="0" xfId="0" applyFont="1" applyBorder="1" applyAlignment="1" applyProtection="1">
      <alignment horizontal="center"/>
      <protection hidden="1"/>
    </xf>
    <xf numFmtId="0" fontId="9" fillId="0" borderId="0" xfId="0" applyFont="1" applyAlignment="1" applyProtection="1">
      <alignment horizontal="center" wrapText="1"/>
      <protection hidden="1"/>
    </xf>
    <xf numFmtId="0" fontId="0" fillId="0" borderId="3" xfId="0" applyBorder="1" applyAlignment="1" applyProtection="1">
      <alignment horizontal="center" wrapText="1"/>
      <protection hidden="1"/>
    </xf>
    <xf numFmtId="0" fontId="90" fillId="0" borderId="0" xfId="0" applyFont="1" applyAlignment="1">
      <alignment horizontal="left" vertical="top" wrapText="1"/>
    </xf>
    <xf numFmtId="0" fontId="58" fillId="0" borderId="0" xfId="2" applyFont="1" applyBorder="1" applyAlignment="1" applyProtection="1">
      <alignment horizontal="center"/>
      <protection hidden="1"/>
    </xf>
    <xf numFmtId="0" fontId="9" fillId="0" borderId="89" xfId="0" applyFont="1" applyBorder="1" applyAlignment="1" applyProtection="1">
      <alignment horizontal="left"/>
      <protection hidden="1"/>
    </xf>
    <xf numFmtId="0" fontId="5" fillId="0" borderId="63" xfId="0" applyFont="1" applyBorder="1" applyProtection="1">
      <protection hidden="1"/>
    </xf>
    <xf numFmtId="0" fontId="5" fillId="0" borderId="63" xfId="0" applyFont="1" applyBorder="1" applyAlignment="1" applyProtection="1">
      <alignment horizontal="center"/>
      <protection hidden="1"/>
    </xf>
    <xf numFmtId="0" fontId="58" fillId="0" borderId="84" xfId="2" applyFont="1" applyBorder="1" applyAlignment="1" applyProtection="1">
      <alignment horizontal="center"/>
      <protection hidden="1"/>
    </xf>
    <xf numFmtId="0" fontId="9" fillId="0" borderId="0" xfId="0" applyFont="1" applyBorder="1" applyAlignment="1" applyProtection="1">
      <alignment horizontal="left"/>
      <protection hidden="1"/>
    </xf>
    <xf numFmtId="0" fontId="5" fillId="0" borderId="91" xfId="0" applyFont="1" applyBorder="1" applyProtection="1">
      <protection hidden="1"/>
    </xf>
    <xf numFmtId="0" fontId="5" fillId="0" borderId="85" xfId="0" applyFont="1" applyBorder="1" applyProtection="1">
      <protection locked="0"/>
    </xf>
    <xf numFmtId="0" fontId="5" fillId="0" borderId="90" xfId="0" applyFont="1" applyBorder="1" applyProtection="1">
      <protection locked="0"/>
    </xf>
    <xf numFmtId="0" fontId="5" fillId="0" borderId="88" xfId="0" applyFont="1" applyBorder="1" applyProtection="1">
      <protection locked="0"/>
    </xf>
    <xf numFmtId="0" fontId="17" fillId="0" borderId="93" xfId="0" applyFont="1" applyBorder="1" applyAlignment="1" applyProtection="1">
      <alignment horizontal="left" vertical="center"/>
      <protection hidden="1"/>
    </xf>
    <xf numFmtId="44" fontId="9" fillId="0" borderId="52" xfId="0" applyNumberFormat="1" applyFont="1" applyBorder="1" applyProtection="1">
      <protection locked="0"/>
    </xf>
    <xf numFmtId="0" fontId="4" fillId="0" borderId="92" xfId="0" applyFont="1" applyBorder="1" applyAlignment="1" applyProtection="1">
      <alignment horizontal="left" vertical="center"/>
      <protection hidden="1"/>
    </xf>
    <xf numFmtId="0" fontId="17" fillId="0" borderId="0" xfId="0" applyFont="1" applyFill="1" applyBorder="1" applyAlignment="1" applyProtection="1">
      <alignment horizontal="left"/>
      <protection hidden="1"/>
    </xf>
    <xf numFmtId="0" fontId="5" fillId="0" borderId="0" xfId="0" applyFont="1" applyFill="1" applyBorder="1" applyAlignment="1" applyProtection="1">
      <alignment horizontal="left"/>
      <protection hidden="1"/>
    </xf>
    <xf numFmtId="0" fontId="0" fillId="0" borderId="0" xfId="0" applyAlignment="1" applyProtection="1">
      <alignment horizontal="left"/>
      <protection hidden="1"/>
    </xf>
    <xf numFmtId="0" fontId="22" fillId="0" borderId="0" xfId="0" applyFont="1" applyBorder="1" applyAlignment="1" applyProtection="1">
      <alignment horizontal="center"/>
      <protection hidden="1"/>
    </xf>
    <xf numFmtId="0" fontId="24" fillId="0" borderId="0" xfId="0" applyFont="1" applyAlignment="1" applyProtection="1">
      <alignment horizontal="left" vertical="top" wrapText="1"/>
      <protection hidden="1"/>
    </xf>
    <xf numFmtId="0" fontId="88" fillId="0" borderId="16" xfId="12" applyFont="1" applyBorder="1" applyAlignment="1" applyProtection="1">
      <alignment horizontal="center"/>
      <protection locked="0"/>
    </xf>
    <xf numFmtId="0" fontId="88" fillId="0" borderId="34" xfId="12" applyFont="1" applyBorder="1" applyAlignment="1" applyProtection="1">
      <alignment horizontal="center"/>
      <protection locked="0"/>
    </xf>
    <xf numFmtId="0" fontId="2" fillId="0" borderId="20" xfId="12" applyBorder="1" applyAlignment="1" applyProtection="1">
      <alignment horizontal="center"/>
      <protection locked="0"/>
    </xf>
    <xf numFmtId="0" fontId="4" fillId="0" borderId="0" xfId="0" applyFont="1" applyProtection="1">
      <protection locked="0"/>
    </xf>
    <xf numFmtId="0" fontId="0" fillId="0" borderId="0" xfId="0" applyAlignment="1" applyProtection="1">
      <alignment horizontal="left" vertical="top"/>
      <protection locked="0"/>
    </xf>
    <xf numFmtId="0" fontId="24" fillId="0" borderId="0" xfId="0" applyFont="1" applyAlignment="1" applyProtection="1">
      <alignment horizontal="left"/>
      <protection locked="0"/>
    </xf>
    <xf numFmtId="0" fontId="24" fillId="0" borderId="0" xfId="0" applyFont="1" applyAlignment="1" applyProtection="1">
      <alignment horizontal="left" vertical="top"/>
      <protection locked="0"/>
    </xf>
    <xf numFmtId="0" fontId="24" fillId="0" borderId="0" xfId="0" applyFont="1" applyProtection="1">
      <protection locked="0"/>
    </xf>
    <xf numFmtId="44" fontId="15" fillId="0" borderId="16" xfId="0" applyNumberFormat="1" applyFont="1" applyBorder="1" applyAlignment="1" applyProtection="1">
      <alignment horizontal="center"/>
    </xf>
    <xf numFmtId="0" fontId="17" fillId="0" borderId="0" xfId="5" applyFont="1" applyBorder="1" applyProtection="1"/>
    <xf numFmtId="0" fontId="5" fillId="0" borderId="0" xfId="3" applyFont="1" applyBorder="1" applyAlignment="1" applyProtection="1">
      <alignment horizontal="right"/>
    </xf>
    <xf numFmtId="164" fontId="17" fillId="0" borderId="6" xfId="4" applyNumberFormat="1" applyFont="1" applyBorder="1" applyAlignment="1" applyProtection="1">
      <alignment horizontal="center"/>
    </xf>
    <xf numFmtId="0" fontId="11" fillId="0" borderId="0" xfId="5" applyFont="1" applyProtection="1"/>
    <xf numFmtId="0" fontId="11" fillId="0" borderId="0" xfId="5" applyFont="1" applyBorder="1" applyProtection="1"/>
    <xf numFmtId="0" fontId="11" fillId="0" borderId="7" xfId="5" applyFont="1" applyBorder="1" applyAlignment="1" applyProtection="1">
      <alignment horizontal="center"/>
    </xf>
    <xf numFmtId="0" fontId="11" fillId="0" borderId="8" xfId="5" applyFont="1" applyBorder="1" applyAlignment="1" applyProtection="1">
      <alignment horizontal="center"/>
    </xf>
    <xf numFmtId="0" fontId="11" fillId="2" borderId="1" xfId="5" applyFont="1" applyFill="1" applyBorder="1" applyAlignment="1" applyProtection="1">
      <alignment horizontal="center"/>
    </xf>
    <xf numFmtId="43" fontId="11" fillId="2" borderId="1" xfId="5" applyNumberFormat="1" applyFont="1" applyFill="1" applyBorder="1" applyAlignment="1" applyProtection="1">
      <alignment horizontal="center"/>
    </xf>
    <xf numFmtId="43" fontId="11" fillId="2" borderId="37" xfId="5" applyNumberFormat="1" applyFont="1" applyFill="1" applyBorder="1" applyAlignment="1" applyProtection="1">
      <alignment horizontal="center"/>
    </xf>
    <xf numFmtId="0" fontId="11" fillId="0" borderId="1" xfId="5" applyFont="1" applyBorder="1" applyProtection="1"/>
    <xf numFmtId="0" fontId="11" fillId="0" borderId="1" xfId="5" applyFont="1" applyBorder="1" applyAlignment="1" applyProtection="1">
      <alignment horizontal="center"/>
    </xf>
    <xf numFmtId="0" fontId="19" fillId="0" borderId="1" xfId="5" applyFont="1" applyBorder="1" applyAlignment="1" applyProtection="1">
      <alignment horizontal="center"/>
    </xf>
    <xf numFmtId="0" fontId="11" fillId="0" borderId="0" xfId="5" applyFont="1" applyAlignment="1" applyProtection="1">
      <alignment horizontal="center"/>
    </xf>
    <xf numFmtId="43" fontId="5" fillId="0" borderId="1" xfId="1" applyNumberFormat="1" applyFont="1" applyBorder="1" applyAlignment="1" applyProtection="1"/>
    <xf numFmtId="43" fontId="5" fillId="2" borderId="37" xfId="1" applyNumberFormat="1" applyFont="1" applyFill="1" applyBorder="1" applyAlignment="1" applyProtection="1"/>
    <xf numFmtId="43" fontId="5" fillId="0" borderId="37" xfId="1" applyNumberFormat="1" applyFont="1" applyBorder="1" applyAlignment="1" applyProtection="1"/>
    <xf numFmtId="0" fontId="19" fillId="0" borderId="1" xfId="5" applyFont="1" applyBorder="1" applyProtection="1"/>
    <xf numFmtId="43" fontId="5" fillId="2" borderId="1" xfId="1" applyNumberFormat="1" applyFont="1" applyFill="1" applyBorder="1" applyAlignment="1" applyProtection="1"/>
    <xf numFmtId="0" fontId="11" fillId="0" borderId="9" xfId="5" applyFont="1" applyBorder="1" applyAlignment="1" applyProtection="1">
      <alignment horizontal="center"/>
    </xf>
    <xf numFmtId="0" fontId="11" fillId="0" borderId="2" xfId="5" applyFont="1" applyBorder="1" applyProtection="1"/>
    <xf numFmtId="43" fontId="5" fillId="2" borderId="2" xfId="1" applyNumberFormat="1" applyFont="1" applyFill="1" applyBorder="1" applyAlignment="1" applyProtection="1"/>
    <xf numFmtId="43" fontId="5" fillId="0" borderId="51" xfId="1" applyNumberFormat="1" applyFont="1" applyBorder="1" applyAlignment="1" applyProtection="1"/>
    <xf numFmtId="43" fontId="11" fillId="0" borderId="0" xfId="5" applyNumberFormat="1" applyFont="1" applyProtection="1"/>
    <xf numFmtId="0" fontId="11" fillId="0" borderId="0" xfId="5" applyFont="1" applyAlignment="1" applyProtection="1">
      <alignment horizontal="left"/>
    </xf>
    <xf numFmtId="43" fontId="11" fillId="0" borderId="0" xfId="5" applyNumberFormat="1" applyFont="1" applyAlignment="1" applyProtection="1">
      <alignment horizontal="right"/>
    </xf>
    <xf numFmtId="0" fontId="17" fillId="0" borderId="0" xfId="6" applyFont="1" applyBorder="1" applyAlignment="1" applyProtection="1">
      <alignment horizontal="left"/>
    </xf>
    <xf numFmtId="0" fontId="17" fillId="0" borderId="0" xfId="6" applyFont="1" applyBorder="1" applyProtection="1"/>
    <xf numFmtId="164" fontId="17" fillId="0" borderId="6" xfId="6" applyNumberFormat="1" applyFont="1" applyBorder="1" applyAlignment="1" applyProtection="1">
      <alignment horizontal="center"/>
    </xf>
    <xf numFmtId="0" fontId="19" fillId="0" borderId="0" xfId="6" applyFont="1" applyProtection="1"/>
    <xf numFmtId="0" fontId="11" fillId="0" borderId="0" xfId="6" applyFont="1" applyBorder="1" applyProtection="1"/>
    <xf numFmtId="0" fontId="11" fillId="0" borderId="0" xfId="6" applyFont="1" applyProtection="1"/>
    <xf numFmtId="0" fontId="11" fillId="0" borderId="7" xfId="6" applyFont="1" applyBorder="1" applyAlignment="1" applyProtection="1">
      <alignment horizontal="center"/>
    </xf>
    <xf numFmtId="0" fontId="11" fillId="0" borderId="0" xfId="6" applyFont="1" applyBorder="1" applyAlignment="1" applyProtection="1">
      <alignment horizontal="center"/>
    </xf>
    <xf numFmtId="0" fontId="11" fillId="2" borderId="1" xfId="6" applyFont="1" applyFill="1" applyBorder="1" applyAlignment="1" applyProtection="1">
      <alignment horizontal="center"/>
    </xf>
    <xf numFmtId="43" fontId="5" fillId="2" borderId="1" xfId="6" applyNumberFormat="1" applyFont="1" applyFill="1" applyBorder="1" applyAlignment="1" applyProtection="1">
      <alignment horizontal="center"/>
    </xf>
    <xf numFmtId="43" fontId="5" fillId="2" borderId="37" xfId="6" applyNumberFormat="1" applyFont="1" applyFill="1" applyBorder="1" applyAlignment="1" applyProtection="1">
      <alignment horizontal="center"/>
    </xf>
    <xf numFmtId="0" fontId="11" fillId="0" borderId="1" xfId="6" applyFont="1" applyBorder="1" applyProtection="1"/>
    <xf numFmtId="44" fontId="11" fillId="2" borderId="1" xfId="1" applyFont="1" applyFill="1" applyBorder="1" applyAlignment="1" applyProtection="1"/>
    <xf numFmtId="0" fontId="11" fillId="0" borderId="1" xfId="6" applyFont="1" applyBorder="1" applyAlignment="1" applyProtection="1">
      <alignment horizontal="left"/>
    </xf>
    <xf numFmtId="0" fontId="11" fillId="0" borderId="10" xfId="6" applyFont="1" applyBorder="1" applyAlignment="1" applyProtection="1">
      <alignment horizontal="center"/>
    </xf>
    <xf numFmtId="0" fontId="11" fillId="0" borderId="3" xfId="6" applyFont="1" applyBorder="1" applyProtection="1"/>
    <xf numFmtId="0" fontId="11" fillId="0" borderId="3" xfId="6" applyFont="1" applyBorder="1" applyAlignment="1" applyProtection="1">
      <alignment horizontal="center"/>
    </xf>
    <xf numFmtId="0" fontId="11" fillId="0" borderId="9" xfId="6" applyFont="1" applyBorder="1" applyAlignment="1" applyProtection="1">
      <alignment horizontal="center" vertical="center"/>
    </xf>
    <xf numFmtId="0" fontId="11" fillId="0" borderId="2" xfId="6" applyFont="1" applyBorder="1" applyAlignment="1" applyProtection="1">
      <alignment vertical="center"/>
    </xf>
    <xf numFmtId="44" fontId="19" fillId="0" borderId="2" xfId="1" applyFont="1" applyBorder="1" applyAlignment="1" applyProtection="1">
      <alignment horizontal="center" wrapText="1"/>
    </xf>
    <xf numFmtId="0" fontId="11" fillId="0" borderId="0" xfId="6" applyFont="1" applyAlignment="1" applyProtection="1">
      <alignment horizontal="center"/>
    </xf>
    <xf numFmtId="43" fontId="11" fillId="0" borderId="0" xfId="6" applyNumberFormat="1" applyFont="1" applyProtection="1"/>
    <xf numFmtId="0" fontId="11" fillId="0" borderId="0" xfId="6" applyFont="1" applyAlignment="1" applyProtection="1">
      <alignment horizontal="left"/>
    </xf>
    <xf numFmtId="43" fontId="11" fillId="0" borderId="0" xfId="6" applyNumberFormat="1" applyFont="1" applyAlignment="1" applyProtection="1">
      <alignment horizontal="right"/>
    </xf>
    <xf numFmtId="0" fontId="19" fillId="0" borderId="0" xfId="6" applyFont="1" applyAlignment="1" applyProtection="1">
      <alignment horizontal="center"/>
    </xf>
    <xf numFmtId="43" fontId="19" fillId="0" borderId="0" xfId="6" applyNumberFormat="1" applyFont="1" applyProtection="1"/>
    <xf numFmtId="0" fontId="17" fillId="0" borderId="0" xfId="7" applyFont="1" applyBorder="1" applyProtection="1"/>
    <xf numFmtId="164" fontId="17" fillId="0" borderId="6" xfId="7" applyNumberFormat="1" applyFont="1" applyBorder="1" applyAlignment="1" applyProtection="1">
      <alignment horizontal="center"/>
    </xf>
    <xf numFmtId="0" fontId="19" fillId="0" borderId="0" xfId="7" applyFont="1" applyProtection="1"/>
    <xf numFmtId="0" fontId="11" fillId="0" borderId="0" xfId="7" applyFont="1" applyBorder="1" applyProtection="1"/>
    <xf numFmtId="0" fontId="11" fillId="0" borderId="7" xfId="7" applyFont="1" applyBorder="1" applyAlignment="1" applyProtection="1">
      <alignment horizontal="center"/>
    </xf>
    <xf numFmtId="0" fontId="11" fillId="0" borderId="11" xfId="7" applyFont="1" applyBorder="1" applyAlignment="1" applyProtection="1">
      <alignment horizontal="center"/>
    </xf>
    <xf numFmtId="0" fontId="11" fillId="2" borderId="1" xfId="7" applyFont="1" applyFill="1" applyBorder="1" applyAlignment="1" applyProtection="1">
      <alignment horizontal="center"/>
    </xf>
    <xf numFmtId="43" fontId="5" fillId="2" borderId="1" xfId="7" applyNumberFormat="1" applyFont="1" applyFill="1" applyBorder="1" applyAlignment="1" applyProtection="1">
      <alignment horizontal="center"/>
    </xf>
    <xf numFmtId="43" fontId="5" fillId="2" borderId="37" xfId="7" applyNumberFormat="1" applyFont="1" applyFill="1" applyBorder="1" applyAlignment="1" applyProtection="1">
      <alignment horizontal="center"/>
    </xf>
    <xf numFmtId="0" fontId="11" fillId="0" borderId="1" xfId="7" applyFont="1" applyBorder="1" applyProtection="1"/>
    <xf numFmtId="0" fontId="11" fillId="0" borderId="1" xfId="7" applyFont="1" applyBorder="1" applyAlignment="1" applyProtection="1">
      <alignment horizontal="center"/>
    </xf>
    <xf numFmtId="0" fontId="11" fillId="0" borderId="1" xfId="7" applyFont="1" applyBorder="1" applyAlignment="1" applyProtection="1">
      <alignment horizontal="left"/>
    </xf>
    <xf numFmtId="0" fontId="11" fillId="0" borderId="7" xfId="7" applyFont="1" applyBorder="1" applyAlignment="1" applyProtection="1">
      <alignment horizontal="center" vertical="center"/>
    </xf>
    <xf numFmtId="0" fontId="11" fillId="0" borderId="1" xfId="7" applyFont="1" applyBorder="1" applyAlignment="1" applyProtection="1">
      <alignment vertical="center"/>
    </xf>
    <xf numFmtId="0" fontId="11" fillId="0" borderId="1" xfId="7" applyFont="1" applyBorder="1" applyAlignment="1" applyProtection="1">
      <alignment horizontal="center" wrapText="1"/>
    </xf>
    <xf numFmtId="0" fontId="11" fillId="0" borderId="10" xfId="7" applyFont="1" applyBorder="1" applyAlignment="1" applyProtection="1">
      <alignment horizontal="center"/>
    </xf>
    <xf numFmtId="0" fontId="11" fillId="0" borderId="3" xfId="7" applyFont="1" applyBorder="1" applyProtection="1"/>
    <xf numFmtId="43" fontId="5" fillId="0" borderId="3" xfId="1" applyNumberFormat="1" applyFont="1" applyBorder="1" applyAlignment="1" applyProtection="1"/>
    <xf numFmtId="43" fontId="5" fillId="0" borderId="52" xfId="1" applyNumberFormat="1" applyFont="1" applyBorder="1" applyAlignment="1" applyProtection="1"/>
    <xf numFmtId="0" fontId="11" fillId="0" borderId="12" xfId="7" applyFont="1" applyBorder="1" applyAlignment="1" applyProtection="1">
      <alignment horizontal="center"/>
    </xf>
    <xf numFmtId="0" fontId="11" fillId="0" borderId="4" xfId="7" applyFont="1" applyBorder="1" applyProtection="1"/>
    <xf numFmtId="43" fontId="5" fillId="0" borderId="4" xfId="1" applyNumberFormat="1" applyFont="1" applyBorder="1" applyAlignment="1" applyProtection="1"/>
    <xf numFmtId="43" fontId="5" fillId="2" borderId="53" xfId="1" applyNumberFormat="1" applyFont="1" applyFill="1" applyBorder="1" applyAlignment="1" applyProtection="1"/>
    <xf numFmtId="0" fontId="11" fillId="0" borderId="0" xfId="7" applyFont="1" applyBorder="1" applyAlignment="1" applyProtection="1">
      <alignment horizontal="center"/>
    </xf>
    <xf numFmtId="43" fontId="11" fillId="0" borderId="0" xfId="1" applyNumberFormat="1" applyFont="1" applyBorder="1" applyAlignment="1" applyProtection="1"/>
    <xf numFmtId="43" fontId="11" fillId="0" borderId="0" xfId="1" applyNumberFormat="1" applyFont="1" applyFill="1" applyBorder="1" applyAlignment="1" applyProtection="1"/>
    <xf numFmtId="0" fontId="11" fillId="0" borderId="0" xfId="7" applyFont="1" applyAlignment="1" applyProtection="1">
      <alignment horizontal="center"/>
    </xf>
    <xf numFmtId="0" fontId="11" fillId="0" borderId="0" xfId="7" applyFont="1" applyProtection="1"/>
    <xf numFmtId="43" fontId="11" fillId="0" borderId="0" xfId="7" applyNumberFormat="1" applyFont="1" applyProtection="1"/>
    <xf numFmtId="43" fontId="11" fillId="0" borderId="16" xfId="7" applyNumberFormat="1" applyFont="1" applyBorder="1" applyAlignment="1" applyProtection="1">
      <alignment horizontal="centerContinuous"/>
    </xf>
    <xf numFmtId="0" fontId="11" fillId="0" borderId="0" xfId="7" applyFont="1" applyAlignment="1" applyProtection="1"/>
    <xf numFmtId="43" fontId="5" fillId="0" borderId="54" xfId="1" applyNumberFormat="1" applyFont="1" applyBorder="1" applyAlignment="1" applyProtection="1"/>
    <xf numFmtId="43" fontId="5" fillId="0" borderId="56" xfId="1" applyNumberFormat="1" applyFont="1" applyBorder="1" applyAlignment="1" applyProtection="1"/>
    <xf numFmtId="0" fontId="12" fillId="0" borderId="0" xfId="7" applyFont="1" applyProtection="1"/>
    <xf numFmtId="0" fontId="11" fillId="0" borderId="0" xfId="7" applyFont="1" applyAlignment="1" applyProtection="1">
      <alignment horizontal="left"/>
    </xf>
    <xf numFmtId="43" fontId="11" fillId="0" borderId="0" xfId="7" applyNumberFormat="1" applyFont="1" applyAlignment="1" applyProtection="1">
      <alignment horizontal="right"/>
    </xf>
    <xf numFmtId="43" fontId="19" fillId="0" borderId="0" xfId="7" applyNumberFormat="1" applyFont="1" applyProtection="1"/>
    <xf numFmtId="0" fontId="17" fillId="0" borderId="0" xfId="8" applyFont="1" applyBorder="1" applyProtection="1"/>
    <xf numFmtId="164" fontId="17" fillId="0" borderId="6" xfId="8" applyNumberFormat="1" applyFont="1" applyBorder="1" applyAlignment="1" applyProtection="1">
      <alignment horizontal="center"/>
    </xf>
    <xf numFmtId="0" fontId="11" fillId="0" borderId="13" xfId="8" applyFont="1" applyBorder="1" applyAlignment="1" applyProtection="1">
      <alignment horizontal="center"/>
    </xf>
    <xf numFmtId="0" fontId="11" fillId="0" borderId="14" xfId="5" applyFont="1" applyBorder="1" applyAlignment="1" applyProtection="1">
      <alignment horizontal="center"/>
    </xf>
    <xf numFmtId="0" fontId="11" fillId="2" borderId="5" xfId="8" applyFont="1" applyFill="1" applyBorder="1" applyAlignment="1" applyProtection="1">
      <alignment horizontal="center"/>
    </xf>
    <xf numFmtId="43" fontId="5" fillId="2" borderId="5" xfId="8" applyNumberFormat="1" applyFont="1" applyFill="1" applyBorder="1" applyAlignment="1" applyProtection="1">
      <alignment horizontal="center"/>
    </xf>
    <xf numFmtId="43" fontId="5" fillId="2" borderId="30" xfId="8" applyNumberFormat="1" applyFont="1" applyFill="1" applyBorder="1" applyAlignment="1" applyProtection="1">
      <alignment horizontal="center"/>
    </xf>
    <xf numFmtId="43" fontId="5" fillId="0" borderId="5" xfId="1" applyNumberFormat="1" applyFont="1" applyBorder="1" applyAlignment="1" applyProtection="1"/>
    <xf numFmtId="43" fontId="5" fillId="2" borderId="30" xfId="1" applyNumberFormat="1" applyFont="1" applyFill="1" applyBorder="1" applyAlignment="1" applyProtection="1"/>
    <xf numFmtId="0" fontId="39" fillId="0" borderId="5" xfId="8" applyFont="1" applyBorder="1" applyAlignment="1" applyProtection="1">
      <alignment horizontal="left"/>
    </xf>
    <xf numFmtId="44" fontId="11" fillId="2" borderId="5" xfId="1" applyFont="1" applyFill="1" applyBorder="1" applyAlignment="1" applyProtection="1"/>
    <xf numFmtId="43" fontId="5" fillId="2" borderId="5" xfId="1" applyNumberFormat="1" applyFont="1" applyFill="1" applyBorder="1" applyAlignment="1" applyProtection="1"/>
    <xf numFmtId="43" fontId="5" fillId="0" borderId="30" xfId="1" applyNumberFormat="1" applyFont="1" applyBorder="1" applyAlignment="1" applyProtection="1"/>
    <xf numFmtId="0" fontId="11" fillId="0" borderId="11" xfId="8" applyFont="1" applyBorder="1" applyAlignment="1" applyProtection="1">
      <alignment horizontal="left"/>
    </xf>
    <xf numFmtId="0" fontId="11" fillId="0" borderId="15" xfId="8" applyFont="1" applyBorder="1" applyAlignment="1" applyProtection="1">
      <alignment horizontal="center"/>
    </xf>
    <xf numFmtId="0" fontId="11" fillId="0" borderId="14" xfId="7" applyFont="1" applyBorder="1" applyAlignment="1" applyProtection="1">
      <alignment horizontal="center"/>
    </xf>
    <xf numFmtId="44" fontId="11" fillId="2" borderId="14" xfId="1" applyFont="1" applyFill="1" applyBorder="1" applyAlignment="1" applyProtection="1"/>
    <xf numFmtId="43" fontId="5" fillId="2" borderId="14" xfId="1" applyNumberFormat="1" applyFont="1" applyFill="1" applyBorder="1" applyAlignment="1" applyProtection="1"/>
    <xf numFmtId="43" fontId="5" fillId="2" borderId="44" xfId="1" applyNumberFormat="1" applyFont="1" applyFill="1" applyBorder="1" applyAlignment="1" applyProtection="1"/>
    <xf numFmtId="0" fontId="11" fillId="0" borderId="7" xfId="8" applyFont="1" applyBorder="1" applyAlignment="1" applyProtection="1">
      <alignment horizontal="center"/>
    </xf>
    <xf numFmtId="0" fontId="11" fillId="0" borderId="1" xfId="8" applyFont="1" applyBorder="1" applyAlignment="1" applyProtection="1">
      <alignment horizontal="left"/>
    </xf>
    <xf numFmtId="43" fontId="5" fillId="0" borderId="1" xfId="1" applyNumberFormat="1" applyFont="1" applyFill="1" applyBorder="1" applyAlignment="1" applyProtection="1"/>
    <xf numFmtId="43" fontId="5" fillId="0" borderId="37" xfId="1" applyNumberFormat="1" applyFont="1" applyFill="1" applyBorder="1" applyAlignment="1" applyProtection="1"/>
    <xf numFmtId="0" fontId="11" fillId="0" borderId="1" xfId="8" applyFont="1" applyBorder="1" applyAlignment="1" applyProtection="1">
      <alignment horizontal="center"/>
    </xf>
    <xf numFmtId="0" fontId="11" fillId="2" borderId="1" xfId="8" applyFont="1" applyFill="1" applyBorder="1" applyAlignment="1" applyProtection="1">
      <alignment horizontal="center"/>
    </xf>
    <xf numFmtId="0" fontId="11" fillId="0" borderId="9" xfId="8" applyFont="1" applyBorder="1" applyAlignment="1" applyProtection="1">
      <alignment horizontal="center"/>
    </xf>
    <xf numFmtId="0" fontId="11" fillId="0" borderId="2" xfId="8" applyFont="1" applyBorder="1" applyAlignment="1" applyProtection="1">
      <alignment horizontal="left"/>
    </xf>
    <xf numFmtId="43" fontId="5" fillId="0" borderId="2" xfId="1" applyNumberFormat="1" applyFont="1" applyBorder="1" applyAlignment="1" applyProtection="1"/>
    <xf numFmtId="43" fontId="5" fillId="2" borderId="51" xfId="1" applyNumberFormat="1" applyFont="1" applyFill="1" applyBorder="1" applyAlignment="1" applyProtection="1"/>
    <xf numFmtId="43" fontId="11" fillId="0" borderId="0" xfId="8" applyNumberFormat="1" applyFont="1" applyBorder="1" applyProtection="1"/>
    <xf numFmtId="0" fontId="12" fillId="0" borderId="0" xfId="8" applyFont="1" applyBorder="1" applyProtection="1"/>
    <xf numFmtId="43" fontId="12" fillId="0" borderId="0" xfId="8" applyNumberFormat="1" applyFont="1" applyBorder="1" applyProtection="1"/>
    <xf numFmtId="43" fontId="11" fillId="0" borderId="0" xfId="8" applyNumberFormat="1" applyFont="1" applyBorder="1" applyAlignment="1" applyProtection="1">
      <alignment horizontal="right"/>
    </xf>
    <xf numFmtId="43" fontId="15" fillId="0" borderId="0" xfId="0" applyNumberFormat="1" applyFont="1" applyProtection="1"/>
    <xf numFmtId="0" fontId="11" fillId="0" borderId="0" xfId="8" applyFont="1" applyAlignment="1" applyProtection="1">
      <alignment horizontal="left"/>
    </xf>
    <xf numFmtId="0" fontId="11" fillId="0" borderId="0" xfId="8" applyFont="1" applyBorder="1" applyAlignment="1" applyProtection="1">
      <alignment horizontal="right"/>
    </xf>
    <xf numFmtId="44" fontId="11" fillId="0" borderId="16" xfId="1" applyFont="1" applyBorder="1" applyAlignment="1" applyProtection="1">
      <alignment horizontal="center"/>
    </xf>
    <xf numFmtId="0" fontId="11" fillId="0" borderId="0" xfId="8" applyFont="1" applyBorder="1" applyAlignment="1" applyProtection="1">
      <alignment horizontal="center"/>
    </xf>
    <xf numFmtId="43" fontId="11" fillId="0" borderId="16" xfId="1" applyNumberFormat="1" applyFont="1" applyBorder="1" applyAlignment="1" applyProtection="1"/>
    <xf numFmtId="43" fontId="11" fillId="0" borderId="0" xfId="8" applyNumberFormat="1" applyFont="1" applyFill="1" applyBorder="1" applyProtection="1"/>
    <xf numFmtId="43" fontId="11" fillId="0" borderId="0" xfId="8" applyNumberFormat="1" applyFont="1" applyFill="1" applyBorder="1" applyAlignment="1" applyProtection="1">
      <alignment vertical="top"/>
    </xf>
    <xf numFmtId="43" fontId="11" fillId="0" borderId="0" xfId="8" applyNumberFormat="1" applyFont="1" applyFill="1" applyBorder="1" applyAlignment="1" applyProtection="1">
      <alignment horizontal="right"/>
    </xf>
    <xf numFmtId="0" fontId="17" fillId="0" borderId="0" xfId="8" applyFont="1" applyProtection="1"/>
    <xf numFmtId="0" fontId="17" fillId="0" borderId="0" xfId="8" applyFont="1" applyBorder="1" applyAlignment="1" applyProtection="1">
      <alignment horizontal="right"/>
    </xf>
    <xf numFmtId="0" fontId="11" fillId="0" borderId="0" xfId="8" applyFont="1" applyAlignment="1" applyProtection="1">
      <alignment horizontal="center"/>
    </xf>
    <xf numFmtId="0" fontId="11" fillId="0" borderId="0" xfId="8" applyFont="1" applyProtection="1"/>
    <xf numFmtId="43" fontId="11" fillId="0" borderId="0" xfId="8" applyNumberFormat="1" applyFont="1" applyProtection="1"/>
    <xf numFmtId="43" fontId="11" fillId="0" borderId="0" xfId="8" applyNumberFormat="1" applyFont="1" applyAlignment="1" applyProtection="1">
      <alignment horizontal="center"/>
    </xf>
    <xf numFmtId="0" fontId="11" fillId="3" borderId="5" xfId="8" applyFont="1" applyFill="1" applyBorder="1" applyAlignment="1" applyProtection="1">
      <alignment horizontal="center"/>
    </xf>
    <xf numFmtId="43" fontId="5" fillId="3" borderId="5" xfId="8" applyNumberFormat="1" applyFont="1" applyFill="1" applyBorder="1" applyAlignment="1" applyProtection="1">
      <alignment horizontal="center"/>
    </xf>
    <xf numFmtId="43" fontId="5" fillId="3" borderId="30" xfId="8" applyNumberFormat="1" applyFont="1" applyFill="1" applyBorder="1" applyAlignment="1" applyProtection="1">
      <alignment horizontal="center"/>
    </xf>
    <xf numFmtId="43" fontId="5" fillId="3" borderId="30" xfId="1" applyNumberFormat="1" applyFont="1" applyFill="1" applyBorder="1" applyAlignment="1" applyProtection="1"/>
    <xf numFmtId="43" fontId="5" fillId="3" borderId="5" xfId="1" applyNumberFormat="1" applyFont="1" applyFill="1" applyBorder="1" applyAlignment="1" applyProtection="1"/>
    <xf numFmtId="44" fontId="11" fillId="3" borderId="14" xfId="1" applyFont="1" applyFill="1" applyBorder="1" applyAlignment="1" applyProtection="1"/>
    <xf numFmtId="43" fontId="5" fillId="3" borderId="14" xfId="1" applyNumberFormat="1" applyFont="1" applyFill="1" applyBorder="1" applyAlignment="1" applyProtection="1"/>
    <xf numFmtId="43" fontId="5" fillId="3" borderId="44" xfId="1" applyNumberFormat="1" applyFont="1" applyFill="1" applyBorder="1" applyAlignment="1" applyProtection="1"/>
    <xf numFmtId="0" fontId="11" fillId="0" borderId="1" xfId="8" applyFont="1" applyBorder="1" applyProtection="1"/>
    <xf numFmtId="44" fontId="11" fillId="3" borderId="5" xfId="1" applyFont="1" applyFill="1" applyBorder="1" applyAlignment="1" applyProtection="1"/>
    <xf numFmtId="43" fontId="5" fillId="3" borderId="37" xfId="1" applyNumberFormat="1" applyFont="1" applyFill="1" applyBorder="1" applyAlignment="1" applyProtection="1"/>
    <xf numFmtId="0" fontId="11" fillId="3" borderId="1" xfId="8" applyFont="1" applyFill="1" applyBorder="1" applyAlignment="1" applyProtection="1">
      <alignment horizontal="center"/>
    </xf>
    <xf numFmtId="43" fontId="5" fillId="3" borderId="1" xfId="1" applyNumberFormat="1" applyFont="1" applyFill="1" applyBorder="1" applyAlignment="1" applyProtection="1"/>
    <xf numFmtId="0" fontId="11" fillId="0" borderId="2" xfId="8" applyFont="1" applyBorder="1" applyProtection="1"/>
    <xf numFmtId="43" fontId="5" fillId="3" borderId="51" xfId="1" applyNumberFormat="1" applyFont="1" applyFill="1" applyBorder="1" applyAlignment="1" applyProtection="1"/>
    <xf numFmtId="43" fontId="11" fillId="0" borderId="0" xfId="8" applyNumberFormat="1" applyFont="1" applyBorder="1" applyAlignment="1" applyProtection="1">
      <alignment horizontal="centerContinuous"/>
    </xf>
    <xf numFmtId="43" fontId="5" fillId="3" borderId="1" xfId="0" applyNumberFormat="1" applyFont="1" applyFill="1" applyBorder="1" applyProtection="1"/>
    <xf numFmtId="0" fontId="11" fillId="0" borderId="12" xfId="8" applyFont="1" applyBorder="1" applyAlignment="1" applyProtection="1">
      <alignment horizontal="center"/>
    </xf>
    <xf numFmtId="0" fontId="11" fillId="0" borderId="4" xfId="8" applyFont="1" applyBorder="1" applyAlignment="1" applyProtection="1">
      <alignment horizontal="left"/>
    </xf>
    <xf numFmtId="43" fontId="5" fillId="3" borderId="2" xfId="1" applyNumberFormat="1" applyFont="1" applyFill="1" applyBorder="1" applyAlignment="1" applyProtection="1"/>
    <xf numFmtId="43" fontId="5" fillId="3" borderId="4" xfId="1" applyNumberFormat="1" applyFont="1" applyFill="1" applyBorder="1" applyAlignment="1" applyProtection="1"/>
    <xf numFmtId="43" fontId="5" fillId="0" borderId="53" xfId="1" applyNumberFormat="1" applyFont="1" applyBorder="1" applyAlignment="1" applyProtection="1"/>
    <xf numFmtId="44" fontId="11" fillId="3" borderId="1" xfId="1" applyFont="1" applyFill="1" applyBorder="1" applyAlignment="1" applyProtection="1"/>
    <xf numFmtId="0" fontId="11" fillId="0" borderId="16" xfId="8" applyFont="1" applyBorder="1" applyAlignment="1" applyProtection="1">
      <alignment horizontal="left"/>
    </xf>
    <xf numFmtId="43" fontId="5" fillId="5" borderId="30" xfId="1" applyNumberFormat="1" applyFont="1" applyFill="1" applyBorder="1" applyAlignment="1" applyProtection="1"/>
    <xf numFmtId="43" fontId="5" fillId="5" borderId="37" xfId="1" applyNumberFormat="1" applyFont="1" applyFill="1" applyBorder="1" applyAlignment="1" applyProtection="1"/>
    <xf numFmtId="43" fontId="5" fillId="5" borderId="51" xfId="1" applyNumberFormat="1" applyFont="1" applyFill="1" applyBorder="1" applyAlignment="1" applyProtection="1"/>
    <xf numFmtId="43" fontId="11" fillId="0" borderId="38" xfId="8" applyNumberFormat="1" applyFont="1" applyBorder="1" applyAlignment="1" applyProtection="1">
      <alignment horizontal="centerContinuous"/>
    </xf>
    <xf numFmtId="43" fontId="5" fillId="0" borderId="44" xfId="1" applyNumberFormat="1" applyFont="1" applyBorder="1" applyAlignment="1" applyProtection="1"/>
    <xf numFmtId="0" fontId="11" fillId="0" borderId="0" xfId="8" applyFont="1" applyBorder="1" applyAlignment="1" applyProtection="1">
      <alignment horizontal="left"/>
    </xf>
    <xf numFmtId="43" fontId="11" fillId="0" borderId="16" xfId="8" applyNumberFormat="1" applyFont="1" applyBorder="1" applyAlignment="1" applyProtection="1">
      <alignment horizontal="centerContinuous"/>
    </xf>
    <xf numFmtId="0" fontId="19" fillId="0" borderId="5" xfId="8" applyFont="1" applyBorder="1" applyAlignment="1" applyProtection="1">
      <alignment horizontal="center"/>
    </xf>
    <xf numFmtId="0" fontId="17" fillId="0" borderId="0" xfId="9" applyFont="1" applyProtection="1"/>
    <xf numFmtId="164" fontId="17" fillId="0" borderId="6" xfId="9" applyNumberFormat="1" applyFont="1" applyBorder="1" applyAlignment="1" applyProtection="1">
      <alignment horizontal="center"/>
    </xf>
    <xf numFmtId="0" fontId="11" fillId="0" borderId="0" xfId="9" applyFont="1" applyProtection="1"/>
    <xf numFmtId="0" fontId="5" fillId="3" borderId="5" xfId="8" applyFont="1" applyFill="1" applyBorder="1" applyAlignment="1" applyProtection="1">
      <alignment horizontal="center"/>
    </xf>
    <xf numFmtId="0" fontId="5" fillId="3" borderId="30" xfId="8" applyFont="1" applyFill="1" applyBorder="1" applyAlignment="1" applyProtection="1">
      <alignment horizontal="center"/>
    </xf>
    <xf numFmtId="43" fontId="5" fillId="0" borderId="5" xfId="1" applyNumberFormat="1" applyFont="1" applyFill="1" applyBorder="1" applyAlignment="1" applyProtection="1"/>
    <xf numFmtId="44" fontId="5" fillId="3" borderId="30" xfId="1" applyFont="1" applyFill="1" applyBorder="1" applyAlignment="1" applyProtection="1"/>
    <xf numFmtId="44" fontId="5" fillId="3" borderId="5" xfId="1" applyFont="1" applyFill="1" applyBorder="1" applyAlignment="1" applyProtection="1"/>
    <xf numFmtId="44" fontId="5" fillId="3" borderId="14" xfId="1" applyFont="1" applyFill="1" applyBorder="1" applyAlignment="1" applyProtection="1"/>
    <xf numFmtId="44" fontId="5" fillId="3" borderId="44" xfId="1" applyFont="1" applyFill="1" applyBorder="1" applyAlignment="1" applyProtection="1"/>
    <xf numFmtId="44" fontId="5" fillId="3" borderId="37" xfId="1" applyFont="1" applyFill="1" applyBorder="1" applyAlignment="1" applyProtection="1"/>
    <xf numFmtId="44" fontId="5" fillId="3" borderId="51" xfId="1" applyFont="1" applyFill="1" applyBorder="1" applyAlignment="1" applyProtection="1"/>
    <xf numFmtId="0" fontId="12" fillId="0" borderId="0" xfId="9" applyFont="1" applyBorder="1" applyAlignment="1" applyProtection="1">
      <alignment horizontal="left"/>
    </xf>
    <xf numFmtId="43" fontId="11" fillId="0" borderId="0" xfId="1" applyNumberFormat="1" applyFont="1" applyBorder="1" applyProtection="1"/>
    <xf numFmtId="43" fontId="11" fillId="0" borderId="0" xfId="9" applyNumberFormat="1" applyFont="1" applyBorder="1" applyProtection="1"/>
    <xf numFmtId="43" fontId="11" fillId="0" borderId="0" xfId="9" applyNumberFormat="1" applyFont="1" applyProtection="1"/>
    <xf numFmtId="0" fontId="11" fillId="0" borderId="0" xfId="9" applyFont="1" applyBorder="1" applyProtection="1"/>
    <xf numFmtId="0" fontId="11" fillId="0" borderId="0" xfId="9" applyFont="1" applyBorder="1" applyAlignment="1" applyProtection="1">
      <alignment horizontal="center"/>
    </xf>
    <xf numFmtId="0" fontId="4" fillId="15" borderId="20" xfId="0" applyFont="1" applyFill="1" applyBorder="1" applyAlignment="1" applyProtection="1">
      <alignment horizontal="center"/>
      <protection locked="0"/>
    </xf>
    <xf numFmtId="0" fontId="4" fillId="16" borderId="20" xfId="0" applyFont="1" applyFill="1" applyBorder="1" applyAlignment="1" applyProtection="1">
      <alignment horizontal="center"/>
      <protection locked="0"/>
    </xf>
    <xf numFmtId="0" fontId="4" fillId="0" borderId="20" xfId="0" applyFont="1" applyBorder="1" applyAlignment="1" applyProtection="1">
      <alignment horizontal="center" vertical="center"/>
      <protection locked="0"/>
    </xf>
    <xf numFmtId="0" fontId="1" fillId="0" borderId="16" xfId="12" applyFont="1" applyBorder="1" applyProtection="1">
      <protection locked="0"/>
    </xf>
    <xf numFmtId="0" fontId="1" fillId="0" borderId="20" xfId="12" applyFont="1" applyBorder="1" applyAlignment="1" applyProtection="1">
      <alignment horizontal="center"/>
      <protection locked="0"/>
    </xf>
    <xf numFmtId="0" fontId="40" fillId="7" borderId="0" xfId="0" applyFont="1" applyFill="1" applyBorder="1" applyAlignment="1" applyProtection="1">
      <alignment horizontal="center"/>
      <protection hidden="1"/>
    </xf>
    <xf numFmtId="0" fontId="22" fillId="0" borderId="63" xfId="0" applyFont="1" applyBorder="1" applyAlignment="1" applyProtection="1">
      <alignment horizontal="center"/>
      <protection hidden="1"/>
    </xf>
    <xf numFmtId="0" fontId="18" fillId="0" borderId="0" xfId="0" applyFont="1" applyAlignment="1" applyProtection="1">
      <alignment horizontal="left" wrapText="1"/>
      <protection hidden="1"/>
    </xf>
    <xf numFmtId="0" fontId="26" fillId="0" borderId="0" xfId="0" applyFont="1" applyBorder="1" applyAlignment="1" applyProtection="1">
      <alignment horizontal="center" wrapText="1"/>
    </xf>
    <xf numFmtId="0" fontId="61" fillId="0" borderId="61" xfId="0" applyFont="1" applyBorder="1" applyAlignment="1" applyProtection="1">
      <alignment horizontal="center" vertical="center" wrapText="1"/>
      <protection hidden="1"/>
    </xf>
    <xf numFmtId="0" fontId="61" fillId="0" borderId="62" xfId="0" applyFont="1" applyBorder="1" applyAlignment="1" applyProtection="1">
      <alignment horizontal="center" vertical="center" wrapText="1"/>
      <protection hidden="1"/>
    </xf>
    <xf numFmtId="0" fontId="93" fillId="0" borderId="81" xfId="0" applyFont="1" applyBorder="1" applyAlignment="1" applyProtection="1">
      <alignment horizontal="center" vertical="center"/>
      <protection hidden="1"/>
    </xf>
    <xf numFmtId="0" fontId="93" fillId="0" borderId="82" xfId="0" applyFont="1" applyBorder="1" applyAlignment="1" applyProtection="1">
      <alignment horizontal="center" vertical="center"/>
      <protection hidden="1"/>
    </xf>
    <xf numFmtId="0" fontId="93" fillId="0" borderId="83" xfId="0" applyFont="1" applyBorder="1" applyAlignment="1" applyProtection="1">
      <alignment horizontal="center" vertical="center"/>
      <protection hidden="1"/>
    </xf>
    <xf numFmtId="0" fontId="18" fillId="0" borderId="86" xfId="0" applyFont="1" applyBorder="1" applyAlignment="1" applyProtection="1">
      <alignment horizontal="center" wrapText="1"/>
      <protection hidden="1"/>
    </xf>
    <xf numFmtId="0" fontId="18" fillId="0" borderId="87" xfId="0" applyFont="1" applyBorder="1" applyAlignment="1" applyProtection="1">
      <alignment horizontal="center" wrapText="1"/>
      <protection hidden="1"/>
    </xf>
    <xf numFmtId="0" fontId="9" fillId="0" borderId="84" xfId="0" applyFont="1" applyBorder="1" applyAlignment="1" applyProtection="1">
      <alignment horizontal="left" wrapText="1"/>
      <protection hidden="1"/>
    </xf>
    <xf numFmtId="0" fontId="9" fillId="0" borderId="0" xfId="0" applyFont="1" applyBorder="1" applyAlignment="1" applyProtection="1">
      <alignment horizontal="left" wrapText="1"/>
      <protection hidden="1"/>
    </xf>
    <xf numFmtId="0" fontId="5" fillId="15" borderId="0" xfId="0" applyFont="1" applyFill="1" applyBorder="1" applyAlignment="1" applyProtection="1">
      <alignment horizontal="left" wrapText="1"/>
      <protection hidden="1"/>
    </xf>
    <xf numFmtId="0" fontId="49" fillId="15" borderId="0" xfId="0" applyFont="1" applyFill="1" applyBorder="1" applyAlignment="1" applyProtection="1">
      <alignment horizontal="center" vertical="top"/>
      <protection hidden="1"/>
    </xf>
    <xf numFmtId="0" fontId="18" fillId="13" borderId="81" xfId="0" applyFont="1" applyFill="1" applyBorder="1" applyAlignment="1" applyProtection="1">
      <alignment horizontal="center"/>
      <protection hidden="1"/>
    </xf>
    <xf numFmtId="0" fontId="18" fillId="13" borderId="82" xfId="0" applyFont="1" applyFill="1" applyBorder="1" applyAlignment="1" applyProtection="1">
      <alignment horizontal="center"/>
      <protection hidden="1"/>
    </xf>
    <xf numFmtId="0" fontId="18" fillId="13" borderId="83" xfId="0" applyFont="1" applyFill="1" applyBorder="1" applyAlignment="1" applyProtection="1">
      <alignment horizontal="center"/>
      <protection hidden="1"/>
    </xf>
    <xf numFmtId="0" fontId="17" fillId="0" borderId="0" xfId="0" applyNumberFormat="1" applyFont="1" applyAlignment="1" applyProtection="1">
      <alignment horizontal="center"/>
      <protection hidden="1"/>
    </xf>
    <xf numFmtId="0" fontId="10" fillId="0" borderId="0" xfId="0" applyFont="1" applyBorder="1" applyAlignment="1" applyProtection="1">
      <alignment horizontal="center" wrapText="1"/>
      <protection hidden="1"/>
    </xf>
    <xf numFmtId="0" fontId="8" fillId="0" borderId="0" xfId="3" applyNumberFormat="1" applyFont="1" applyBorder="1" applyAlignment="1" applyProtection="1">
      <alignment horizontal="center" wrapText="1"/>
      <protection hidden="1"/>
    </xf>
    <xf numFmtId="0" fontId="8" fillId="0" borderId="0" xfId="0" applyNumberFormat="1" applyFont="1" applyAlignment="1" applyProtection="1">
      <alignment horizontal="center" vertical="center"/>
      <protection hidden="1"/>
    </xf>
    <xf numFmtId="0" fontId="15" fillId="0" borderId="0" xfId="0" applyFont="1" applyFill="1" applyBorder="1" applyAlignment="1" applyProtection="1">
      <alignment horizontal="center"/>
      <protection locked="0"/>
    </xf>
    <xf numFmtId="0" fontId="15" fillId="0" borderId="33" xfId="0" applyFont="1" applyFill="1" applyBorder="1" applyAlignment="1" applyProtection="1">
      <alignment horizontal="center"/>
      <protection locked="0"/>
    </xf>
    <xf numFmtId="0" fontId="15" fillId="0" borderId="0" xfId="0" applyFont="1" applyFill="1" applyBorder="1" applyAlignment="1" applyProtection="1">
      <alignment horizontal="center"/>
      <protection hidden="1"/>
    </xf>
    <xf numFmtId="0" fontId="15" fillId="0" borderId="33" xfId="0" applyFont="1" applyFill="1" applyBorder="1" applyAlignment="1" applyProtection="1">
      <alignment horizontal="center"/>
      <protection hidden="1"/>
    </xf>
    <xf numFmtId="0" fontId="7" fillId="11" borderId="17" xfId="0" applyFont="1" applyFill="1" applyBorder="1" applyAlignment="1" applyProtection="1">
      <alignment horizontal="center" vertical="center"/>
      <protection hidden="1"/>
    </xf>
    <xf numFmtId="0" fontId="7" fillId="11" borderId="18" xfId="0" applyFont="1" applyFill="1" applyBorder="1" applyAlignment="1" applyProtection="1">
      <alignment horizontal="center" vertical="center"/>
      <protection hidden="1"/>
    </xf>
    <xf numFmtId="0" fontId="7" fillId="11" borderId="19" xfId="0" applyFont="1" applyFill="1" applyBorder="1" applyAlignment="1" applyProtection="1">
      <alignment horizontal="center" vertical="center"/>
      <protection hidden="1"/>
    </xf>
    <xf numFmtId="0" fontId="11" fillId="16" borderId="35" xfId="0" applyFont="1" applyFill="1" applyBorder="1" applyAlignment="1" applyProtection="1">
      <alignment horizontal="center"/>
      <protection hidden="1"/>
    </xf>
    <xf numFmtId="0" fontId="11" fillId="16" borderId="6" xfId="0" applyFont="1" applyFill="1" applyBorder="1" applyAlignment="1" applyProtection="1">
      <alignment horizontal="center"/>
      <protection hidden="1"/>
    </xf>
    <xf numFmtId="0" fontId="11" fillId="16" borderId="36" xfId="0" applyFont="1" applyFill="1" applyBorder="1" applyAlignment="1" applyProtection="1">
      <alignment horizontal="center"/>
      <protection hidden="1"/>
    </xf>
    <xf numFmtId="0" fontId="5" fillId="16" borderId="25" xfId="0" applyFont="1" applyFill="1" applyBorder="1" applyAlignment="1" applyProtection="1">
      <alignment horizontal="left" vertical="center" wrapText="1"/>
      <protection hidden="1"/>
    </xf>
    <xf numFmtId="0" fontId="5" fillId="16" borderId="23" xfId="0" applyFont="1" applyFill="1" applyBorder="1" applyAlignment="1" applyProtection="1">
      <alignment horizontal="left" vertical="center" wrapText="1"/>
      <protection hidden="1"/>
    </xf>
    <xf numFmtId="0" fontId="5" fillId="16" borderId="26" xfId="0" applyFont="1" applyFill="1" applyBorder="1" applyAlignment="1" applyProtection="1">
      <alignment horizontal="left" vertical="center" wrapText="1"/>
      <protection hidden="1"/>
    </xf>
    <xf numFmtId="0" fontId="5" fillId="16" borderId="32" xfId="0" applyFont="1" applyFill="1" applyBorder="1" applyAlignment="1" applyProtection="1">
      <alignment horizontal="left" vertical="center" wrapText="1"/>
      <protection hidden="1"/>
    </xf>
    <xf numFmtId="0" fontId="5" fillId="16" borderId="0" xfId="0" applyFont="1" applyFill="1" applyBorder="1" applyAlignment="1" applyProtection="1">
      <alignment horizontal="left" vertical="center" wrapText="1"/>
      <protection hidden="1"/>
    </xf>
    <xf numFmtId="0" fontId="5" fillId="16" borderId="33" xfId="0" applyFont="1" applyFill="1" applyBorder="1" applyAlignment="1" applyProtection="1">
      <alignment horizontal="left" vertical="center" wrapText="1"/>
      <protection hidden="1"/>
    </xf>
    <xf numFmtId="0" fontId="17" fillId="15" borderId="0" xfId="0" applyFont="1" applyFill="1" applyBorder="1" applyAlignment="1" applyProtection="1">
      <alignment horizontal="center"/>
      <protection hidden="1"/>
    </xf>
    <xf numFmtId="44" fontId="15" fillId="0" borderId="34" xfId="0" applyNumberFormat="1" applyFont="1" applyBorder="1" applyAlignment="1" applyProtection="1">
      <alignment horizontal="center"/>
    </xf>
    <xf numFmtId="44" fontId="15" fillId="0" borderId="0" xfId="0" applyNumberFormat="1" applyFont="1" applyBorder="1" applyAlignment="1" applyProtection="1">
      <alignment horizontal="center"/>
      <protection locked="0"/>
    </xf>
    <xf numFmtId="44" fontId="15" fillId="0" borderId="16" xfId="0" applyNumberFormat="1" applyFont="1" applyBorder="1" applyAlignment="1" applyProtection="1">
      <alignment horizontal="center"/>
      <protection locked="0"/>
    </xf>
    <xf numFmtId="0" fontId="54" fillId="0" borderId="0" xfId="0" applyFont="1" applyBorder="1" applyAlignment="1" applyProtection="1">
      <alignment horizontal="center" vertical="top"/>
      <protection hidden="1"/>
    </xf>
    <xf numFmtId="0" fontId="54" fillId="0" borderId="33" xfId="0" applyFont="1" applyBorder="1" applyAlignment="1" applyProtection="1">
      <alignment horizontal="center" vertical="top"/>
      <protection hidden="1"/>
    </xf>
    <xf numFmtId="0" fontId="5" fillId="0" borderId="0" xfId="0" applyFont="1" applyFill="1" applyBorder="1" applyAlignment="1" applyProtection="1">
      <alignment horizontal="left" vertical="top" wrapText="1"/>
      <protection hidden="1"/>
    </xf>
    <xf numFmtId="0" fontId="5" fillId="12" borderId="25" xfId="0" applyFont="1" applyFill="1" applyBorder="1" applyAlignment="1" applyProtection="1">
      <alignment horizontal="center"/>
      <protection hidden="1"/>
    </xf>
    <xf numFmtId="0" fontId="5" fillId="12" borderId="23" xfId="0" applyFont="1" applyFill="1" applyBorder="1" applyAlignment="1" applyProtection="1">
      <alignment horizontal="center"/>
      <protection hidden="1"/>
    </xf>
    <xf numFmtId="0" fontId="5" fillId="12" borderId="26" xfId="0" applyFont="1" applyFill="1" applyBorder="1" applyAlignment="1" applyProtection="1">
      <alignment horizontal="center"/>
      <protection hidden="1"/>
    </xf>
    <xf numFmtId="0" fontId="4" fillId="16" borderId="17" xfId="0" applyFont="1" applyFill="1" applyBorder="1" applyAlignment="1" applyProtection="1">
      <alignment horizontal="center"/>
      <protection hidden="1"/>
    </xf>
    <xf numFmtId="0" fontId="4" fillId="16" borderId="18" xfId="0" applyFont="1" applyFill="1" applyBorder="1" applyAlignment="1" applyProtection="1">
      <alignment horizontal="center"/>
      <protection hidden="1"/>
    </xf>
    <xf numFmtId="0" fontId="4" fillId="16" borderId="19" xfId="0" applyFont="1" applyFill="1" applyBorder="1" applyAlignment="1" applyProtection="1">
      <alignment horizontal="center"/>
      <protection hidden="1"/>
    </xf>
    <xf numFmtId="0" fontId="17" fillId="15" borderId="17" xfId="0" applyFont="1" applyFill="1" applyBorder="1" applyAlignment="1" applyProtection="1">
      <alignment horizontal="center"/>
      <protection hidden="1"/>
    </xf>
    <xf numFmtId="0" fontId="17" fillId="15" borderId="18" xfId="0" applyFont="1" applyFill="1" applyBorder="1" applyAlignment="1" applyProtection="1">
      <alignment horizontal="center"/>
      <protection hidden="1"/>
    </xf>
    <xf numFmtId="0" fontId="17" fillId="15" borderId="19" xfId="0" applyFont="1" applyFill="1" applyBorder="1" applyAlignment="1" applyProtection="1">
      <alignment horizontal="center"/>
      <protection hidden="1"/>
    </xf>
    <xf numFmtId="0" fontId="5" fillId="15" borderId="25" xfId="0" applyFont="1" applyFill="1" applyBorder="1" applyAlignment="1" applyProtection="1">
      <alignment horizontal="left" vertical="center" wrapText="1"/>
      <protection hidden="1"/>
    </xf>
    <xf numFmtId="0" fontId="5" fillId="15" borderId="23" xfId="0" applyFont="1" applyFill="1" applyBorder="1" applyAlignment="1" applyProtection="1">
      <alignment horizontal="left" vertical="center" wrapText="1"/>
      <protection hidden="1"/>
    </xf>
    <xf numFmtId="0" fontId="5" fillId="15" borderId="26" xfId="0" applyFont="1" applyFill="1" applyBorder="1" applyAlignment="1" applyProtection="1">
      <alignment horizontal="left" vertical="center" wrapText="1"/>
      <protection hidden="1"/>
    </xf>
    <xf numFmtId="0" fontId="54" fillId="15" borderId="35" xfId="0" applyFont="1" applyFill="1" applyBorder="1" applyAlignment="1" applyProtection="1">
      <alignment horizontal="center" vertical="top"/>
      <protection hidden="1"/>
    </xf>
    <xf numFmtId="0" fontId="54" fillId="15" borderId="6" xfId="0" applyFont="1" applyFill="1" applyBorder="1" applyAlignment="1" applyProtection="1">
      <alignment horizontal="center" vertical="top"/>
      <protection hidden="1"/>
    </xf>
    <xf numFmtId="0" fontId="18" fillId="14" borderId="78" xfId="0" applyFont="1" applyFill="1" applyBorder="1" applyAlignment="1" applyProtection="1">
      <alignment horizontal="center"/>
      <protection hidden="1"/>
    </xf>
    <xf numFmtId="0" fontId="18" fillId="14" borderId="79" xfId="0" applyFont="1" applyFill="1" applyBorder="1" applyAlignment="1" applyProtection="1">
      <alignment horizontal="center"/>
      <protection hidden="1"/>
    </xf>
    <xf numFmtId="0" fontId="18" fillId="14" borderId="80" xfId="0" applyFont="1" applyFill="1" applyBorder="1" applyAlignment="1" applyProtection="1">
      <alignment horizontal="center"/>
      <protection hidden="1"/>
    </xf>
    <xf numFmtId="0" fontId="9" fillId="0" borderId="84" xfId="0" applyFont="1" applyBorder="1" applyAlignment="1" applyProtection="1">
      <alignment horizontal="center" wrapText="1"/>
      <protection hidden="1"/>
    </xf>
    <xf numFmtId="0" fontId="9" fillId="0" borderId="0" xfId="0" applyFont="1" applyBorder="1" applyAlignment="1" applyProtection="1">
      <alignment horizontal="center" wrapText="1"/>
      <protection hidden="1"/>
    </xf>
    <xf numFmtId="0" fontId="9" fillId="0" borderId="85" xfId="0" applyFont="1" applyBorder="1" applyAlignment="1" applyProtection="1">
      <alignment horizontal="center" wrapText="1"/>
      <protection hidden="1"/>
    </xf>
    <xf numFmtId="0" fontId="18" fillId="0" borderId="84" xfId="0" applyFont="1" applyBorder="1" applyAlignment="1" applyProtection="1">
      <alignment horizontal="center"/>
      <protection hidden="1"/>
    </xf>
    <xf numFmtId="0" fontId="18" fillId="0" borderId="0" xfId="0" applyFont="1" applyBorder="1" applyAlignment="1" applyProtection="1">
      <alignment horizontal="center"/>
      <protection hidden="1"/>
    </xf>
    <xf numFmtId="0" fontId="18" fillId="0" borderId="85" xfId="0" applyFont="1" applyBorder="1" applyAlignment="1" applyProtection="1">
      <alignment horizontal="center"/>
      <protection hidden="1"/>
    </xf>
    <xf numFmtId="0" fontId="58" fillId="0" borderId="84" xfId="2" applyFont="1" applyBorder="1" applyAlignment="1" applyProtection="1">
      <alignment horizontal="center"/>
      <protection hidden="1"/>
    </xf>
    <xf numFmtId="0" fontId="58" fillId="0" borderId="0" xfId="2" applyFont="1" applyBorder="1" applyAlignment="1" applyProtection="1">
      <alignment horizontal="center"/>
      <protection hidden="1"/>
    </xf>
    <xf numFmtId="0" fontId="58" fillId="0" borderId="85" xfId="2" applyFont="1" applyBorder="1" applyAlignment="1" applyProtection="1">
      <alignment horizontal="center"/>
      <protection hidden="1"/>
    </xf>
    <xf numFmtId="0" fontId="58" fillId="0" borderId="89" xfId="2" applyFont="1" applyBorder="1" applyAlignment="1" applyProtection="1">
      <alignment horizontal="center"/>
      <protection hidden="1"/>
    </xf>
    <xf numFmtId="0" fontId="58" fillId="0" borderId="63" xfId="2" applyFont="1" applyBorder="1" applyAlignment="1" applyProtection="1">
      <alignment horizontal="center"/>
      <protection hidden="1"/>
    </xf>
    <xf numFmtId="0" fontId="58" fillId="0" borderId="90" xfId="2" applyFont="1" applyBorder="1" applyAlignment="1" applyProtection="1">
      <alignment horizontal="center"/>
      <protection hidden="1"/>
    </xf>
    <xf numFmtId="0" fontId="15" fillId="0" borderId="6" xfId="0" applyFont="1" applyFill="1" applyBorder="1" applyAlignment="1" applyProtection="1">
      <alignment horizontal="center"/>
      <protection locked="0"/>
    </xf>
    <xf numFmtId="0" fontId="15" fillId="0" borderId="36" xfId="0" applyFont="1" applyFill="1" applyBorder="1" applyAlignment="1" applyProtection="1">
      <alignment horizontal="center"/>
      <protection locked="0"/>
    </xf>
    <xf numFmtId="0" fontId="13" fillId="0" borderId="18" xfId="0" applyFont="1" applyBorder="1" applyAlignment="1" applyProtection="1">
      <alignment horizontal="center" vertical="center" wrapText="1"/>
      <protection hidden="1"/>
    </xf>
    <xf numFmtId="0" fontId="14" fillId="0" borderId="23" xfId="0" applyFont="1" applyBorder="1" applyAlignment="1" applyProtection="1">
      <alignment horizontal="center" vertical="center" wrapText="1"/>
      <protection hidden="1"/>
    </xf>
    <xf numFmtId="0" fontId="5" fillId="0" borderId="23" xfId="0" applyFont="1" applyBorder="1" applyAlignment="1" applyProtection="1">
      <alignment horizontal="center"/>
      <protection hidden="1"/>
    </xf>
    <xf numFmtId="0" fontId="15" fillId="0" borderId="26" xfId="0" applyFont="1" applyBorder="1" applyAlignment="1" applyProtection="1">
      <alignment horizontal="center"/>
      <protection hidden="1"/>
    </xf>
    <xf numFmtId="44" fontId="15" fillId="0" borderId="39" xfId="0" applyNumberFormat="1" applyFont="1" applyBorder="1" applyAlignment="1" applyProtection="1">
      <alignment horizontal="center"/>
      <protection hidden="1"/>
    </xf>
    <xf numFmtId="0" fontId="5" fillId="0" borderId="32" xfId="0" applyFont="1" applyBorder="1" applyAlignment="1" applyProtection="1">
      <alignment horizontal="left" vertical="center" wrapText="1"/>
      <protection hidden="1"/>
    </xf>
    <xf numFmtId="0" fontId="5" fillId="0" borderId="0" xfId="0" applyFont="1" applyBorder="1" applyAlignment="1" applyProtection="1">
      <alignment horizontal="left" vertical="center" wrapText="1"/>
      <protection hidden="1"/>
    </xf>
    <xf numFmtId="0" fontId="5" fillId="0" borderId="33" xfId="0" applyFont="1" applyBorder="1" applyAlignment="1" applyProtection="1">
      <alignment horizontal="left" vertical="center" wrapText="1"/>
      <protection hidden="1"/>
    </xf>
    <xf numFmtId="0" fontId="8" fillId="0" borderId="6" xfId="3" applyFont="1" applyBorder="1" applyAlignment="1" applyProtection="1">
      <alignment horizontal="right"/>
      <protection hidden="1"/>
    </xf>
    <xf numFmtId="0" fontId="34" fillId="4" borderId="17" xfId="3" applyFont="1" applyFill="1" applyBorder="1" applyAlignment="1" applyProtection="1">
      <alignment horizontal="center" vertical="center"/>
      <protection hidden="1"/>
    </xf>
    <xf numFmtId="0" fontId="34" fillId="4" borderId="19" xfId="3" applyFont="1" applyFill="1" applyBorder="1" applyAlignment="1" applyProtection="1">
      <alignment horizontal="center" vertical="center"/>
      <protection hidden="1"/>
    </xf>
    <xf numFmtId="0" fontId="13" fillId="0" borderId="23" xfId="3" applyFont="1" applyBorder="1" applyAlignment="1" applyProtection="1">
      <alignment horizontal="left"/>
      <protection hidden="1"/>
    </xf>
    <xf numFmtId="0" fontId="13" fillId="0" borderId="0" xfId="3" applyFont="1" applyAlignment="1" applyProtection="1">
      <alignment horizontal="left"/>
      <protection hidden="1"/>
    </xf>
    <xf numFmtId="0" fontId="35" fillId="4" borderId="17" xfId="3" applyFont="1" applyFill="1" applyBorder="1" applyAlignment="1" applyProtection="1">
      <alignment horizontal="center" vertical="center"/>
      <protection hidden="1"/>
    </xf>
    <xf numFmtId="0" fontId="35" fillId="4" borderId="18" xfId="3" applyFont="1" applyFill="1" applyBorder="1" applyAlignment="1" applyProtection="1">
      <alignment horizontal="center" vertical="center"/>
      <protection hidden="1"/>
    </xf>
    <xf numFmtId="0" fontId="35" fillId="4" borderId="19" xfId="3" applyFont="1" applyFill="1" applyBorder="1" applyAlignment="1" applyProtection="1">
      <alignment horizontal="center" vertical="center"/>
      <protection hidden="1"/>
    </xf>
    <xf numFmtId="0" fontId="11" fillId="0" borderId="66" xfId="3" applyFont="1" applyBorder="1" applyAlignment="1" applyProtection="1">
      <alignment horizontal="left" wrapText="1"/>
      <protection hidden="1"/>
    </xf>
    <xf numFmtId="0" fontId="11" fillId="0" borderId="67" xfId="3" applyFont="1" applyBorder="1" applyAlignment="1" applyProtection="1">
      <alignment horizontal="left" wrapText="1"/>
      <protection hidden="1"/>
    </xf>
    <xf numFmtId="0" fontId="0" fillId="0" borderId="59" xfId="0" applyBorder="1" applyAlignment="1" applyProtection="1">
      <alignment horizontal="left" wrapText="1"/>
      <protection hidden="1"/>
    </xf>
    <xf numFmtId="0" fontId="11" fillId="0" borderId="64" xfId="3" applyFont="1" applyBorder="1" applyAlignment="1" applyProtection="1">
      <alignment horizontal="left" wrapText="1"/>
      <protection hidden="1"/>
    </xf>
    <xf numFmtId="0" fontId="11" fillId="0" borderId="16" xfId="3" applyFont="1" applyBorder="1" applyAlignment="1" applyProtection="1">
      <alignment horizontal="left" wrapText="1"/>
      <protection hidden="1"/>
    </xf>
    <xf numFmtId="0" fontId="0" fillId="0" borderId="65" xfId="0" applyBorder="1" applyAlignment="1" applyProtection="1">
      <alignment horizontal="left" wrapText="1"/>
      <protection hidden="1"/>
    </xf>
    <xf numFmtId="44" fontId="17" fillId="0" borderId="17" xfId="3" applyNumberFormat="1" applyFont="1" applyFill="1" applyBorder="1" applyAlignment="1" applyProtection="1">
      <alignment horizontal="center" vertical="center"/>
      <protection locked="0"/>
    </xf>
    <xf numFmtId="44" fontId="17" fillId="0" borderId="18" xfId="3" applyNumberFormat="1" applyFont="1" applyFill="1" applyBorder="1" applyAlignment="1" applyProtection="1">
      <alignment horizontal="center" vertical="center"/>
      <protection locked="0"/>
    </xf>
    <xf numFmtId="44" fontId="17" fillId="0" borderId="19" xfId="3" applyNumberFormat="1" applyFont="1" applyFill="1" applyBorder="1" applyAlignment="1" applyProtection="1">
      <alignment horizontal="center" vertical="center"/>
      <protection locked="0"/>
    </xf>
    <xf numFmtId="0" fontId="36" fillId="4" borderId="17" xfId="3" applyFont="1" applyFill="1" applyBorder="1" applyAlignment="1" applyProtection="1">
      <alignment horizontal="center" vertical="center"/>
      <protection hidden="1"/>
    </xf>
    <xf numFmtId="0" fontId="36" fillId="4" borderId="18" xfId="3" applyFont="1" applyFill="1" applyBorder="1" applyAlignment="1" applyProtection="1">
      <alignment horizontal="center" vertical="center"/>
      <protection hidden="1"/>
    </xf>
    <xf numFmtId="0" fontId="36" fillId="4" borderId="19" xfId="3" applyFont="1" applyFill="1" applyBorder="1" applyAlignment="1" applyProtection="1">
      <alignment horizontal="center" vertical="center"/>
      <protection hidden="1"/>
    </xf>
    <xf numFmtId="0" fontId="34" fillId="4" borderId="18" xfId="3" applyFont="1" applyFill="1" applyBorder="1" applyAlignment="1" applyProtection="1">
      <alignment horizontal="center" vertical="center"/>
      <protection hidden="1"/>
    </xf>
    <xf numFmtId="0" fontId="1" fillId="0" borderId="34" xfId="12" applyFont="1" applyBorder="1" applyAlignment="1" applyProtection="1">
      <alignment horizontal="left"/>
      <protection locked="0"/>
    </xf>
    <xf numFmtId="0" fontId="2" fillId="0" borderId="34" xfId="12" applyBorder="1" applyAlignment="1" applyProtection="1">
      <alignment horizontal="left"/>
      <protection locked="0"/>
    </xf>
    <xf numFmtId="0" fontId="2" fillId="0" borderId="0" xfId="12" applyAlignment="1">
      <alignment horizontal="left" vertical="top" wrapText="1"/>
    </xf>
    <xf numFmtId="0" fontId="88" fillId="19" borderId="0" xfId="12" applyFont="1" applyFill="1" applyAlignment="1">
      <alignment horizontal="center"/>
    </xf>
    <xf numFmtId="0" fontId="78" fillId="0" borderId="6" xfId="12" applyFont="1" applyBorder="1" applyAlignment="1">
      <alignment horizontal="center"/>
    </xf>
    <xf numFmtId="0" fontId="2" fillId="0" borderId="6" xfId="12" applyBorder="1" applyAlignment="1">
      <alignment horizontal="center"/>
    </xf>
    <xf numFmtId="0" fontId="1" fillId="0" borderId="16" xfId="12" applyFont="1" applyBorder="1" applyAlignment="1" applyProtection="1">
      <alignment horizontal="left"/>
      <protection locked="0"/>
    </xf>
    <xf numFmtId="0" fontId="2" fillId="0" borderId="16" xfId="12" applyBorder="1" applyAlignment="1" applyProtection="1">
      <alignment horizontal="left"/>
      <protection locked="0"/>
    </xf>
    <xf numFmtId="0" fontId="15" fillId="0" borderId="42" xfId="0" applyFont="1" applyBorder="1" applyAlignment="1" applyProtection="1">
      <alignment horizontal="left" vertical="center" wrapText="1"/>
      <protection hidden="1"/>
    </xf>
    <xf numFmtId="0" fontId="15" fillId="0" borderId="43" xfId="0" applyFont="1" applyBorder="1" applyAlignment="1" applyProtection="1">
      <alignment horizontal="left" vertical="center" wrapText="1"/>
      <protection hidden="1"/>
    </xf>
    <xf numFmtId="0" fontId="29" fillId="0" borderId="0" xfId="0" applyFont="1" applyBorder="1" applyAlignment="1" applyProtection="1">
      <alignment horizontal="left" vertical="center" wrapText="1"/>
      <protection hidden="1"/>
    </xf>
    <xf numFmtId="0" fontId="29" fillId="0" borderId="0" xfId="0" applyFont="1" applyBorder="1" applyAlignment="1" applyProtection="1">
      <alignment horizontal="left" vertical="center"/>
      <protection hidden="1"/>
    </xf>
    <xf numFmtId="0" fontId="7" fillId="0" borderId="68" xfId="0" applyFont="1" applyBorder="1" applyAlignment="1" applyProtection="1">
      <alignment horizontal="center" vertical="center" wrapText="1"/>
      <protection hidden="1"/>
    </xf>
    <xf numFmtId="0" fontId="7" fillId="0" borderId="69" xfId="0" applyFont="1" applyBorder="1" applyAlignment="1" applyProtection="1">
      <alignment horizontal="center" vertical="center" wrapText="1"/>
      <protection hidden="1"/>
    </xf>
    <xf numFmtId="0" fontId="5" fillId="0" borderId="42" xfId="0" applyFont="1" applyBorder="1" applyAlignment="1" applyProtection="1">
      <alignment horizontal="left"/>
      <protection locked="0"/>
    </xf>
    <xf numFmtId="0" fontId="5" fillId="0" borderId="43" xfId="0" applyFont="1" applyBorder="1" applyAlignment="1" applyProtection="1">
      <alignment horizontal="left"/>
      <protection locked="0"/>
    </xf>
    <xf numFmtId="0" fontId="8" fillId="0" borderId="6" xfId="0" applyFont="1" applyBorder="1" applyAlignment="1" applyProtection="1">
      <alignment horizontal="right"/>
      <protection hidden="1"/>
    </xf>
    <xf numFmtId="0" fontId="17" fillId="0" borderId="42" xfId="0" applyFont="1" applyBorder="1" applyAlignment="1" applyProtection="1">
      <alignment horizontal="left" vertical="center" wrapText="1"/>
      <protection hidden="1"/>
    </xf>
    <xf numFmtId="0" fontId="17" fillId="0" borderId="43" xfId="0" applyFont="1" applyBorder="1" applyAlignment="1" applyProtection="1">
      <alignment horizontal="left" vertical="center" wrapText="1"/>
      <protection hidden="1"/>
    </xf>
    <xf numFmtId="0" fontId="15" fillId="0" borderId="42" xfId="0" applyFont="1" applyBorder="1" applyAlignment="1" applyProtection="1">
      <alignment horizontal="left"/>
      <protection locked="0"/>
    </xf>
    <xf numFmtId="0" fontId="15" fillId="0" borderId="43" xfId="0" applyFont="1" applyBorder="1" applyAlignment="1" applyProtection="1">
      <alignment horizontal="left"/>
      <protection locked="0"/>
    </xf>
    <xf numFmtId="0" fontId="17" fillId="0" borderId="42" xfId="0" applyFont="1" applyBorder="1" applyAlignment="1" applyProtection="1">
      <alignment horizontal="left" vertical="center"/>
      <protection hidden="1"/>
    </xf>
    <xf numFmtId="0" fontId="17" fillId="0" borderId="43" xfId="0" applyFont="1" applyBorder="1" applyAlignment="1" applyProtection="1">
      <alignment horizontal="left" vertical="center"/>
      <protection hidden="1"/>
    </xf>
    <xf numFmtId="0" fontId="4" fillId="0" borderId="60" xfId="0" applyFont="1" applyBorder="1" applyAlignment="1" applyProtection="1">
      <alignment horizontal="left" wrapText="1"/>
      <protection hidden="1"/>
    </xf>
    <xf numFmtId="0" fontId="17" fillId="0" borderId="59" xfId="0" applyFont="1" applyBorder="1" applyAlignment="1" applyProtection="1">
      <alignment horizontal="left" wrapText="1"/>
      <protection hidden="1"/>
    </xf>
    <xf numFmtId="0" fontId="4" fillId="0" borderId="42" xfId="0" applyFont="1" applyBorder="1" applyAlignment="1" applyProtection="1">
      <alignment horizontal="left" vertical="center" wrapText="1"/>
      <protection hidden="1"/>
    </xf>
    <xf numFmtId="0" fontId="17" fillId="0" borderId="0" xfId="0" applyFont="1" applyBorder="1" applyAlignment="1" applyProtection="1">
      <alignment horizontal="center" wrapText="1" shrinkToFit="1"/>
      <protection locked="0"/>
    </xf>
    <xf numFmtId="0" fontId="9" fillId="0" borderId="0" xfId="0" applyFont="1" applyBorder="1" applyAlignment="1" applyProtection="1">
      <alignment horizontal="left" vertical="center" wrapText="1"/>
    </xf>
    <xf numFmtId="0" fontId="15" fillId="0" borderId="0" xfId="0" applyFont="1" applyBorder="1" applyAlignment="1" applyProtection="1">
      <alignment horizontal="left" wrapText="1"/>
    </xf>
    <xf numFmtId="0" fontId="8" fillId="0" borderId="0" xfId="3" applyFont="1" applyBorder="1" applyAlignment="1" applyProtection="1">
      <alignment horizontal="right"/>
      <protection hidden="1"/>
    </xf>
    <xf numFmtId="0" fontId="5" fillId="0" borderId="0" xfId="0" applyFont="1" applyAlignment="1">
      <alignment horizontal="left" vertical="top" wrapText="1"/>
    </xf>
    <xf numFmtId="49" fontId="9" fillId="0" borderId="16" xfId="0" applyNumberFormat="1" applyFont="1" applyBorder="1" applyAlignment="1" applyProtection="1">
      <alignment horizontal="center"/>
      <protection hidden="1"/>
    </xf>
    <xf numFmtId="0" fontId="30" fillId="0" borderId="0" xfId="0" applyFont="1" applyBorder="1" applyAlignment="1" applyProtection="1">
      <alignment horizontal="left" vertical="center" wrapText="1"/>
      <protection hidden="1"/>
    </xf>
    <xf numFmtId="0" fontId="14" fillId="0" borderId="0" xfId="0" applyFont="1" applyBorder="1" applyAlignment="1" applyProtection="1">
      <alignment horizontal="left" vertical="center" wrapText="1"/>
      <protection hidden="1"/>
    </xf>
    <xf numFmtId="0" fontId="5" fillId="0" borderId="0" xfId="0" applyFont="1" applyAlignment="1">
      <alignment horizontal="left" wrapText="1"/>
    </xf>
    <xf numFmtId="0" fontId="5" fillId="0" borderId="0" xfId="0" applyNumberFormat="1" applyFont="1" applyAlignment="1">
      <alignment horizontal="left" wrapText="1"/>
    </xf>
    <xf numFmtId="0" fontId="5" fillId="0" borderId="0" xfId="0" applyFont="1" applyAlignment="1">
      <alignment wrapText="1"/>
    </xf>
    <xf numFmtId="0" fontId="71" fillId="0" borderId="0" xfId="0" applyFont="1" applyAlignment="1" applyProtection="1">
      <alignment horizontal="center" vertical="center" wrapText="1"/>
      <protection locked="0"/>
    </xf>
    <xf numFmtId="0" fontId="86" fillId="0" borderId="6" xfId="0" applyFont="1" applyBorder="1" applyAlignment="1" applyProtection="1">
      <alignment horizontal="left" vertical="top" wrapText="1"/>
      <protection locked="0"/>
    </xf>
    <xf numFmtId="0" fontId="86" fillId="0" borderId="74" xfId="0" applyFont="1" applyBorder="1" applyAlignment="1" applyProtection="1">
      <alignment horizontal="center" vertical="center" wrapText="1"/>
      <protection locked="0"/>
    </xf>
    <xf numFmtId="0" fontId="86" fillId="0" borderId="75" xfId="0" applyFont="1" applyBorder="1" applyAlignment="1" applyProtection="1">
      <alignment horizontal="center" vertical="center" wrapText="1"/>
      <protection locked="0"/>
    </xf>
    <xf numFmtId="0" fontId="86" fillId="0" borderId="74" xfId="0" applyFont="1" applyBorder="1" applyAlignment="1" applyProtection="1">
      <alignment horizontal="center" wrapText="1"/>
      <protection locked="0"/>
    </xf>
    <xf numFmtId="0" fontId="86" fillId="0" borderId="75" xfId="0" applyFont="1" applyBorder="1" applyAlignment="1" applyProtection="1">
      <alignment horizontal="center" wrapText="1"/>
      <protection locked="0"/>
    </xf>
    <xf numFmtId="0" fontId="67" fillId="0" borderId="20" xfId="0" applyFont="1" applyBorder="1" applyAlignment="1" applyProtection="1">
      <alignment horizontal="center" vertical="center" wrapText="1"/>
      <protection locked="0"/>
    </xf>
    <xf numFmtId="0" fontId="67" fillId="0" borderId="20" xfId="0" applyFont="1" applyBorder="1" applyAlignment="1" applyProtection="1">
      <alignment horizontal="left" vertical="center" wrapText="1"/>
      <protection locked="0"/>
    </xf>
    <xf numFmtId="0" fontId="67" fillId="0" borderId="20" xfId="0" applyFont="1" applyBorder="1" applyAlignment="1" applyProtection="1">
      <alignment vertical="center" wrapText="1"/>
      <protection locked="0"/>
    </xf>
    <xf numFmtId="0" fontId="77" fillId="0" borderId="0" xfId="0" applyFont="1" applyAlignment="1" applyProtection="1">
      <alignment horizontal="center"/>
      <protection locked="0"/>
    </xf>
    <xf numFmtId="0" fontId="79" fillId="0" borderId="34" xfId="10" applyFont="1" applyBorder="1" applyProtection="1"/>
    <xf numFmtId="0" fontId="79" fillId="0" borderId="57" xfId="10" applyFont="1" applyBorder="1" applyProtection="1"/>
    <xf numFmtId="0" fontId="78" fillId="0" borderId="0" xfId="10" applyFont="1" applyAlignment="1" applyProtection="1">
      <alignment horizontal="left" wrapText="1"/>
    </xf>
    <xf numFmtId="0" fontId="67" fillId="0" borderId="0" xfId="10" applyFont="1" applyProtection="1"/>
    <xf numFmtId="0" fontId="80" fillId="0" borderId="16" xfId="10" applyFont="1" applyBorder="1" applyProtection="1"/>
    <xf numFmtId="0" fontId="80" fillId="0" borderId="31" xfId="10" applyFont="1" applyBorder="1" applyProtection="1"/>
    <xf numFmtId="0" fontId="80" fillId="0" borderId="34" xfId="10" applyFont="1" applyBorder="1" applyProtection="1"/>
    <xf numFmtId="0" fontId="80" fillId="0" borderId="57" xfId="10" applyFont="1" applyBorder="1" applyProtection="1"/>
    <xf numFmtId="0" fontId="79" fillId="0" borderId="38" xfId="10" applyFont="1" applyBorder="1" applyAlignment="1" applyProtection="1">
      <alignment horizontal="left" wrapText="1"/>
    </xf>
    <xf numFmtId="0" fontId="79" fillId="0" borderId="16" xfId="10" applyFont="1" applyBorder="1" applyAlignment="1" applyProtection="1">
      <alignment horizontal="left" wrapText="1"/>
    </xf>
    <xf numFmtId="0" fontId="79" fillId="0" borderId="34" xfId="10" applyFont="1" applyBorder="1" applyAlignment="1" applyProtection="1">
      <alignment horizontal="left" wrapText="1"/>
    </xf>
    <xf numFmtId="0" fontId="80" fillId="0" borderId="57" xfId="10" applyFont="1" applyBorder="1" applyAlignment="1" applyProtection="1">
      <alignment horizontal="left" wrapText="1"/>
    </xf>
    <xf numFmtId="0" fontId="78" fillId="0" borderId="0" xfId="10" applyFont="1" applyBorder="1" applyProtection="1"/>
    <xf numFmtId="0" fontId="79" fillId="0" borderId="34" xfId="10" applyFont="1" applyBorder="1" applyAlignment="1" applyProtection="1">
      <alignment horizontal="left"/>
    </xf>
    <xf numFmtId="0" fontId="79" fillId="0" borderId="57" xfId="10" applyFont="1" applyBorder="1" applyAlignment="1" applyProtection="1">
      <alignment horizontal="left"/>
    </xf>
    <xf numFmtId="0" fontId="78" fillId="0" borderId="38" xfId="10" applyFont="1" applyFill="1" applyBorder="1" applyAlignment="1" applyProtection="1">
      <alignment horizontal="right"/>
    </xf>
    <xf numFmtId="0" fontId="78" fillId="0" borderId="77" xfId="10" applyFont="1" applyFill="1" applyBorder="1" applyAlignment="1" applyProtection="1">
      <alignment horizontal="right"/>
    </xf>
    <xf numFmtId="0" fontId="78" fillId="0" borderId="0" xfId="10" applyFont="1" applyAlignment="1" applyProtection="1">
      <alignment wrapText="1"/>
    </xf>
    <xf numFmtId="0" fontId="80" fillId="0" borderId="38" xfId="10" applyFont="1" applyBorder="1" applyProtection="1"/>
    <xf numFmtId="0" fontId="71" fillId="0" borderId="0" xfId="10" applyFont="1" applyFill="1" applyAlignment="1" applyProtection="1">
      <alignment horizontal="center" wrapText="1"/>
      <protection locked="0"/>
    </xf>
    <xf numFmtId="0" fontId="3" fillId="0" borderId="0" xfId="10" applyFont="1" applyFill="1" applyAlignment="1" applyProtection="1">
      <alignment horizontal="center" wrapText="1"/>
      <protection locked="0"/>
    </xf>
    <xf numFmtId="0" fontId="73" fillId="12" borderId="74" xfId="0" applyFont="1" applyFill="1" applyBorder="1" applyAlignment="1" applyProtection="1">
      <alignment horizontal="center" vertical="center" wrapText="1"/>
      <protection locked="0"/>
    </xf>
    <xf numFmtId="0" fontId="73" fillId="12" borderId="41" xfId="0" applyFont="1" applyFill="1" applyBorder="1" applyAlignment="1" applyProtection="1">
      <alignment horizontal="center" vertical="center" wrapText="1"/>
      <protection locked="0"/>
    </xf>
    <xf numFmtId="0" fontId="73" fillId="12" borderId="75" xfId="0" applyFont="1" applyFill="1" applyBorder="1" applyAlignment="1" applyProtection="1">
      <alignment horizontal="center" vertical="center" wrapText="1"/>
      <protection locked="0"/>
    </xf>
    <xf numFmtId="0" fontId="72" fillId="0" borderId="0" xfId="10" applyFont="1" applyBorder="1" applyAlignment="1" applyProtection="1">
      <protection locked="0"/>
    </xf>
    <xf numFmtId="0" fontId="74" fillId="0" borderId="0" xfId="10" applyFont="1" applyAlignment="1" applyProtection="1">
      <alignment horizontal="right" vertical="top" wrapText="1"/>
    </xf>
    <xf numFmtId="0" fontId="74" fillId="0" borderId="33" xfId="10" applyFont="1" applyBorder="1" applyAlignment="1" applyProtection="1">
      <alignment horizontal="right" vertical="top" wrapText="1"/>
    </xf>
    <xf numFmtId="0" fontId="76" fillId="0" borderId="25" xfId="10" applyFont="1" applyBorder="1" applyAlignment="1" applyProtection="1">
      <alignment horizontal="center" vertical="center" wrapText="1"/>
    </xf>
    <xf numFmtId="0" fontId="76" fillId="0" borderId="32" xfId="10" applyFont="1" applyBorder="1" applyAlignment="1" applyProtection="1">
      <alignment horizontal="center" vertical="center" wrapText="1"/>
    </xf>
    <xf numFmtId="0" fontId="76" fillId="0" borderId="35" xfId="10" applyFont="1" applyBorder="1" applyAlignment="1" applyProtection="1">
      <alignment horizontal="center" vertical="center" wrapText="1"/>
    </xf>
    <xf numFmtId="0" fontId="76" fillId="0" borderId="74" xfId="10" applyFont="1" applyBorder="1" applyAlignment="1" applyProtection="1">
      <alignment horizontal="center" wrapText="1"/>
    </xf>
    <xf numFmtId="0" fontId="76" fillId="0" borderId="41" xfId="10" applyFont="1" applyBorder="1" applyAlignment="1" applyProtection="1">
      <alignment horizontal="center" wrapText="1"/>
    </xf>
    <xf numFmtId="0" fontId="76" fillId="0" borderId="75" xfId="10" applyFont="1" applyBorder="1" applyAlignment="1" applyProtection="1">
      <alignment horizontal="center" wrapText="1"/>
    </xf>
    <xf numFmtId="0" fontId="77" fillId="0" borderId="26" xfId="10" applyFont="1" applyBorder="1" applyAlignment="1" applyProtection="1">
      <alignment horizontal="center" vertical="center" wrapText="1"/>
    </xf>
    <xf numFmtId="0" fontId="77" fillId="0" borderId="33" xfId="10" applyFont="1" applyBorder="1" applyAlignment="1" applyProtection="1">
      <alignment horizontal="center" vertical="center" wrapText="1"/>
    </xf>
    <xf numFmtId="0" fontId="77" fillId="0" borderId="36" xfId="10" applyFont="1" applyBorder="1" applyAlignment="1" applyProtection="1">
      <alignment horizontal="center" vertical="center" wrapText="1"/>
    </xf>
    <xf numFmtId="0" fontId="0" fillId="0" borderId="0" xfId="0" applyAlignment="1" applyProtection="1">
      <alignment horizontal="center"/>
      <protection hidden="1"/>
    </xf>
    <xf numFmtId="0" fontId="0" fillId="0" borderId="0" xfId="0" applyAlignment="1" applyProtection="1">
      <alignment horizontal="left" wrapText="1"/>
      <protection hidden="1"/>
    </xf>
    <xf numFmtId="0" fontId="9" fillId="0" borderId="0" xfId="0" applyFont="1" applyAlignment="1" applyProtection="1">
      <alignment horizontal="center" wrapText="1"/>
      <protection hidden="1"/>
    </xf>
    <xf numFmtId="0" fontId="9" fillId="0" borderId="6" xfId="0" applyFont="1" applyBorder="1" applyAlignment="1" applyProtection="1">
      <alignment horizontal="center" wrapText="1"/>
      <protection hidden="1"/>
    </xf>
    <xf numFmtId="0" fontId="24" fillId="0" borderId="0" xfId="0" applyFont="1" applyAlignment="1" applyProtection="1">
      <alignment horizontal="left" vertical="top" wrapText="1"/>
      <protection locked="0"/>
    </xf>
    <xf numFmtId="0" fontId="24" fillId="0" borderId="0" xfId="0" applyFont="1" applyAlignment="1" applyProtection="1">
      <alignment horizontal="left" vertical="top" wrapText="1"/>
      <protection hidden="1"/>
    </xf>
    <xf numFmtId="0" fontId="9" fillId="0" borderId="0" xfId="0" applyFont="1" applyAlignment="1" applyProtection="1">
      <alignment horizontal="center" vertical="center" wrapText="1"/>
      <protection hidden="1"/>
    </xf>
    <xf numFmtId="0" fontId="9" fillId="0" borderId="6" xfId="0" applyFont="1" applyBorder="1" applyAlignment="1" applyProtection="1">
      <alignment horizontal="center" vertical="center" wrapText="1"/>
      <protection hidden="1"/>
    </xf>
    <xf numFmtId="0" fontId="0" fillId="0" borderId="3" xfId="0" applyBorder="1" applyAlignment="1" applyProtection="1">
      <alignment horizontal="center" wrapText="1"/>
      <protection hidden="1"/>
    </xf>
    <xf numFmtId="0" fontId="0" fillId="0" borderId="5" xfId="0" applyBorder="1" applyAlignment="1" applyProtection="1">
      <alignment horizontal="center"/>
      <protection hidden="1"/>
    </xf>
    <xf numFmtId="0" fontId="0" fillId="0" borderId="16" xfId="0" applyBorder="1" applyAlignment="1" applyProtection="1">
      <alignment horizontal="center"/>
      <protection locked="0"/>
    </xf>
    <xf numFmtId="0" fontId="4" fillId="0" borderId="0" xfId="0" applyFont="1" applyAlignment="1" applyProtection="1">
      <alignment horizontal="left"/>
      <protection hidden="1"/>
    </xf>
    <xf numFmtId="0" fontId="4" fillId="0" borderId="0" xfId="0" applyFont="1" applyAlignment="1" applyProtection="1">
      <alignment horizontal="left" wrapText="1"/>
      <protection hidden="1"/>
    </xf>
    <xf numFmtId="0" fontId="52"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center" vertical="center"/>
      <protection hidden="1"/>
    </xf>
    <xf numFmtId="0" fontId="5" fillId="0" borderId="0" xfId="0" applyFont="1" applyAlignment="1" applyProtection="1">
      <alignment horizontal="left" vertical="top" wrapText="1"/>
      <protection locked="0"/>
    </xf>
    <xf numFmtId="0" fontId="91" fillId="0" borderId="0" xfId="0" applyFont="1" applyAlignment="1">
      <alignment horizontal="left" vertical="top" wrapText="1"/>
    </xf>
    <xf numFmtId="0" fontId="45" fillId="5" borderId="0" xfId="0" applyFont="1" applyFill="1" applyAlignment="1" applyProtection="1">
      <alignment horizontal="center" vertical="center" wrapText="1"/>
      <protection hidden="1"/>
    </xf>
    <xf numFmtId="0" fontId="0" fillId="5" borderId="0" xfId="0" applyFill="1" applyAlignment="1" applyProtection="1">
      <alignment horizontal="center" vertical="center" wrapText="1"/>
      <protection hidden="1"/>
    </xf>
    <xf numFmtId="0" fontId="11" fillId="0" borderId="70" xfId="5" applyFont="1" applyBorder="1" applyAlignment="1" applyProtection="1">
      <alignment horizontal="center" wrapText="1"/>
    </xf>
    <xf numFmtId="0" fontId="11" fillId="0" borderId="71" xfId="5" applyFont="1" applyBorder="1" applyAlignment="1" applyProtection="1">
      <alignment horizontal="center" wrapText="1"/>
    </xf>
    <xf numFmtId="0" fontId="10" fillId="0" borderId="24" xfId="5" applyFont="1" applyBorder="1" applyAlignment="1" applyProtection="1">
      <alignment horizontal="center" vertical="center"/>
    </xf>
    <xf numFmtId="0" fontId="10" fillId="0" borderId="72" xfId="5" applyFont="1" applyBorder="1" applyAlignment="1" applyProtection="1">
      <alignment horizontal="center" vertical="center"/>
    </xf>
    <xf numFmtId="0" fontId="11" fillId="0" borderId="22" xfId="5" applyFont="1" applyBorder="1" applyAlignment="1" applyProtection="1">
      <alignment horizontal="center" wrapText="1"/>
    </xf>
    <xf numFmtId="0" fontId="11" fillId="0" borderId="73" xfId="5" applyFont="1" applyBorder="1" applyAlignment="1" applyProtection="1">
      <alignment horizontal="center" wrapText="1"/>
    </xf>
    <xf numFmtId="0" fontId="11" fillId="0" borderId="24" xfId="5" applyFont="1" applyBorder="1" applyAlignment="1" applyProtection="1">
      <alignment horizontal="center" wrapText="1"/>
    </xf>
    <xf numFmtId="0" fontId="11" fillId="0" borderId="72" xfId="5" applyFont="1" applyBorder="1" applyAlignment="1" applyProtection="1">
      <alignment horizontal="center" wrapText="1"/>
    </xf>
    <xf numFmtId="0" fontId="11" fillId="0" borderId="22" xfId="8" applyFont="1" applyBorder="1" applyAlignment="1" applyProtection="1">
      <alignment horizontal="center" wrapText="1"/>
    </xf>
    <xf numFmtId="0" fontId="11" fillId="0" borderId="12" xfId="8" applyFont="1" applyBorder="1" applyAlignment="1" applyProtection="1">
      <alignment horizontal="center" wrapText="1"/>
    </xf>
    <xf numFmtId="0" fontId="11" fillId="0" borderId="24" xfId="8" applyFont="1" applyBorder="1" applyAlignment="1" applyProtection="1">
      <alignment horizontal="center" wrapText="1"/>
    </xf>
    <xf numFmtId="0" fontId="11" fillId="0" borderId="4" xfId="8" applyFont="1" applyBorder="1" applyAlignment="1" applyProtection="1">
      <alignment horizontal="center" wrapText="1"/>
    </xf>
    <xf numFmtId="0" fontId="10" fillId="0" borderId="24" xfId="8" applyFont="1" applyBorder="1" applyAlignment="1" applyProtection="1">
      <alignment horizontal="center" vertical="center" wrapText="1"/>
    </xf>
    <xf numFmtId="0" fontId="10" fillId="0" borderId="4" xfId="8" applyFont="1" applyBorder="1" applyAlignment="1" applyProtection="1">
      <alignment horizontal="center" vertical="center" wrapText="1"/>
    </xf>
    <xf numFmtId="0" fontId="10" fillId="0" borderId="24" xfId="8" applyFont="1" applyBorder="1" applyAlignment="1" applyProtection="1">
      <alignment horizontal="center" wrapText="1"/>
    </xf>
    <xf numFmtId="0" fontId="10" fillId="0" borderId="4" xfId="8" applyFont="1" applyBorder="1" applyAlignment="1" applyProtection="1">
      <alignment horizontal="center" wrapText="1"/>
    </xf>
    <xf numFmtId="0" fontId="10" fillId="0" borderId="24" xfId="8" applyFont="1" applyBorder="1" applyAlignment="1" applyProtection="1">
      <alignment horizontal="center" vertical="center"/>
    </xf>
    <xf numFmtId="0" fontId="10" fillId="0" borderId="4" xfId="8" applyFont="1" applyBorder="1" applyAlignment="1" applyProtection="1">
      <alignment horizontal="center" vertical="center"/>
    </xf>
    <xf numFmtId="0" fontId="11" fillId="0" borderId="24" xfId="7" applyFont="1" applyBorder="1" applyAlignment="1" applyProtection="1">
      <alignment horizontal="center" wrapText="1"/>
    </xf>
    <xf numFmtId="0" fontId="11" fillId="0" borderId="4" xfId="7" applyFont="1" applyBorder="1" applyAlignment="1" applyProtection="1">
      <alignment horizontal="center" wrapText="1"/>
    </xf>
    <xf numFmtId="0" fontId="11" fillId="0" borderId="70" xfId="7" applyFont="1" applyBorder="1" applyAlignment="1" applyProtection="1">
      <alignment horizontal="center" wrapText="1"/>
    </xf>
    <xf numFmtId="0" fontId="11" fillId="0" borderId="53" xfId="7" applyFont="1" applyBorder="1" applyAlignment="1" applyProtection="1">
      <alignment horizontal="center" wrapText="1"/>
    </xf>
  </cellXfs>
  <cellStyles count="13">
    <cellStyle name="Currency" xfId="1" builtinId="4"/>
    <cellStyle name="Currency 2" xfId="11"/>
    <cellStyle name="Hyperlink" xfId="2" builtinId="8"/>
    <cellStyle name="Normal" xfId="0" builtinId="0"/>
    <cellStyle name="Normal 2" xfId="10"/>
    <cellStyle name="Normal 3" xfId="12"/>
    <cellStyle name="Normal_FUNDSUM.XLS" xfId="3"/>
    <cellStyle name="Normal_FUNDSUMA.XLS" xfId="4"/>
    <cellStyle name="Normal_GENERAL.XLS" xfId="5"/>
    <cellStyle name="Normal_RECEIPT.XLS" xfId="6"/>
    <cellStyle name="Normal_RECEIPT2.XLS" xfId="7"/>
    <cellStyle name="Normal_SDBUDGET.XLS" xfId="8"/>
    <cellStyle name="Normal_SDPROPTA.XLS"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drawing1.xml><?xml version="1.0" encoding="utf-8"?>
<xdr:wsDr xmlns:xdr="http://schemas.openxmlformats.org/drawingml/2006/spreadsheetDrawing" xmlns:a="http://schemas.openxmlformats.org/drawingml/2006/main">
  <xdr:twoCellAnchor>
    <xdr:from>
      <xdr:col>6</xdr:col>
      <xdr:colOff>1600200</xdr:colOff>
      <xdr:row>5</xdr:row>
      <xdr:rowOff>228600</xdr:rowOff>
    </xdr:from>
    <xdr:to>
      <xdr:col>6</xdr:col>
      <xdr:colOff>1600200</xdr:colOff>
      <xdr:row>37</xdr:row>
      <xdr:rowOff>238125</xdr:rowOff>
    </xdr:to>
    <xdr:cxnSp macro="">
      <xdr:nvCxnSpPr>
        <xdr:cNvPr id="2" name="Straight Connector 1"/>
        <xdr:cNvCxnSpPr/>
      </xdr:nvCxnSpPr>
      <xdr:spPr>
        <a:xfrm>
          <a:off x="8905875" y="1657350"/>
          <a:ext cx="0" cy="58007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xdr:row>
      <xdr:rowOff>228600</xdr:rowOff>
    </xdr:from>
    <xdr:to>
      <xdr:col>4</xdr:col>
      <xdr:colOff>0</xdr:colOff>
      <xdr:row>37</xdr:row>
      <xdr:rowOff>238125</xdr:rowOff>
    </xdr:to>
    <xdr:cxnSp macro="">
      <xdr:nvCxnSpPr>
        <xdr:cNvPr id="3" name="Straight Connector 2"/>
        <xdr:cNvCxnSpPr/>
      </xdr:nvCxnSpPr>
      <xdr:spPr>
        <a:xfrm>
          <a:off x="4152900" y="1657350"/>
          <a:ext cx="0" cy="58007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Deann.Haeffner@nebraska.gov" TargetMode="External"/><Relationship Id="rId1" Type="http://schemas.openxmlformats.org/officeDocument/2006/relationships/hyperlink" Target="http://www.auditors.nebraska.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zoomScale="93" workbookViewId="0">
      <selection sqref="A1:F1"/>
    </sheetView>
  </sheetViews>
  <sheetFormatPr defaultColWidth="9.109375" defaultRowHeight="13.2" x14ac:dyDescent="0.25"/>
  <cols>
    <col min="1" max="1" width="45.6640625" style="20" customWidth="1"/>
    <col min="2" max="2" width="12.6640625" style="20" customWidth="1"/>
    <col min="3" max="5" width="9.109375" style="20"/>
    <col min="6" max="6" width="3.6640625" style="20" customWidth="1"/>
    <col min="7" max="16384" width="9.109375" style="20"/>
  </cols>
  <sheetData>
    <row r="1" spans="1:6" ht="15.6" x14ac:dyDescent="0.3">
      <c r="A1" s="714" t="s">
        <v>259</v>
      </c>
      <c r="B1" s="714"/>
      <c r="C1" s="714"/>
      <c r="D1" s="714"/>
      <c r="E1" s="714"/>
      <c r="F1" s="714"/>
    </row>
    <row r="2" spans="1:6" ht="9" customHeight="1" x14ac:dyDescent="0.25"/>
    <row r="3" spans="1:6" x14ac:dyDescent="0.25">
      <c r="A3" s="229" t="s">
        <v>377</v>
      </c>
    </row>
    <row r="4" spans="1:6" x14ac:dyDescent="0.25">
      <c r="A4" s="20" t="s">
        <v>378</v>
      </c>
    </row>
    <row r="5" spans="1:6" x14ac:dyDescent="0.25">
      <c r="A5" s="20" t="s">
        <v>389</v>
      </c>
    </row>
    <row r="6" spans="1:6" ht="9" customHeight="1" x14ac:dyDescent="0.25"/>
    <row r="7" spans="1:6" x14ac:dyDescent="0.25">
      <c r="A7" s="271" t="s">
        <v>415</v>
      </c>
      <c r="B7" s="272"/>
      <c r="C7" s="272"/>
      <c r="D7" s="272"/>
      <c r="E7" s="272"/>
      <c r="F7" s="272"/>
    </row>
    <row r="8" spans="1:6" x14ac:dyDescent="0.25">
      <c r="A8" s="272" t="s">
        <v>260</v>
      </c>
      <c r="B8" s="272"/>
      <c r="C8" s="272"/>
      <c r="D8" s="272"/>
      <c r="E8" s="272"/>
      <c r="F8" s="272"/>
    </row>
    <row r="9" spans="1:6" ht="9" customHeight="1" x14ac:dyDescent="0.25"/>
    <row r="10" spans="1:6" x14ac:dyDescent="0.25">
      <c r="A10" s="158" t="s">
        <v>261</v>
      </c>
    </row>
    <row r="11" spans="1:6" x14ac:dyDescent="0.25">
      <c r="A11" s="20" t="s">
        <v>288</v>
      </c>
    </row>
    <row r="12" spans="1:6" x14ac:dyDescent="0.25">
      <c r="A12" s="20" t="s">
        <v>290</v>
      </c>
    </row>
    <row r="13" spans="1:6" ht="6" customHeight="1" x14ac:dyDescent="0.25">
      <c r="A13" s="20" t="s">
        <v>284</v>
      </c>
    </row>
    <row r="14" spans="1:6" x14ac:dyDescent="0.25">
      <c r="A14" s="20" t="s">
        <v>289</v>
      </c>
    </row>
    <row r="15" spans="1:6" x14ac:dyDescent="0.25">
      <c r="A15" s="159" t="s">
        <v>452</v>
      </c>
    </row>
    <row r="16" spans="1:6" ht="9" customHeight="1" x14ac:dyDescent="0.25"/>
    <row r="17" spans="1:1" x14ac:dyDescent="0.25">
      <c r="A17" s="158" t="s">
        <v>395</v>
      </c>
    </row>
    <row r="18" spans="1:1" x14ac:dyDescent="0.25">
      <c r="A18" s="159" t="s">
        <v>390</v>
      </c>
    </row>
    <row r="19" spans="1:1" x14ac:dyDescent="0.25">
      <c r="A19" s="159" t="s">
        <v>391</v>
      </c>
    </row>
    <row r="20" spans="1:1" x14ac:dyDescent="0.25">
      <c r="A20" s="159" t="s">
        <v>392</v>
      </c>
    </row>
    <row r="21" spans="1:1" x14ac:dyDescent="0.25">
      <c r="A21" s="159" t="s">
        <v>393</v>
      </c>
    </row>
    <row r="22" spans="1:1" x14ac:dyDescent="0.25">
      <c r="A22" s="159" t="s">
        <v>394</v>
      </c>
    </row>
    <row r="23" spans="1:1" ht="9" customHeight="1" x14ac:dyDescent="0.25"/>
    <row r="24" spans="1:1" x14ac:dyDescent="0.25">
      <c r="A24" s="20" t="s">
        <v>287</v>
      </c>
    </row>
    <row r="25" spans="1:1" x14ac:dyDescent="0.25">
      <c r="A25" s="20" t="s">
        <v>262</v>
      </c>
    </row>
    <row r="26" spans="1:1" x14ac:dyDescent="0.25">
      <c r="A26" s="20" t="s">
        <v>278</v>
      </c>
    </row>
    <row r="27" spans="1:1" x14ac:dyDescent="0.25">
      <c r="A27" s="20" t="s">
        <v>263</v>
      </c>
    </row>
    <row r="28" spans="1:1" ht="9" customHeight="1" x14ac:dyDescent="0.25"/>
    <row r="29" spans="1:1" x14ac:dyDescent="0.25">
      <c r="A29" s="20" t="s">
        <v>292</v>
      </c>
    </row>
    <row r="30" spans="1:1" x14ac:dyDescent="0.25">
      <c r="A30" s="159" t="s">
        <v>453</v>
      </c>
    </row>
    <row r="31" spans="1:1" x14ac:dyDescent="0.25">
      <c r="A31" s="20" t="s">
        <v>293</v>
      </c>
    </row>
    <row r="32" spans="1:1" ht="6" customHeight="1" x14ac:dyDescent="0.25"/>
    <row r="33" spans="1:1" x14ac:dyDescent="0.25">
      <c r="A33" s="20" t="s">
        <v>285</v>
      </c>
    </row>
    <row r="34" spans="1:1" x14ac:dyDescent="0.25">
      <c r="A34" s="20" t="s">
        <v>286</v>
      </c>
    </row>
    <row r="35" spans="1:1" ht="9" customHeight="1" x14ac:dyDescent="0.25"/>
    <row r="36" spans="1:1" ht="9" hidden="1" customHeight="1" x14ac:dyDescent="0.25"/>
    <row r="37" spans="1:1" ht="9" hidden="1" customHeight="1" x14ac:dyDescent="0.25"/>
    <row r="38" spans="1:1" ht="9" hidden="1" customHeight="1" x14ac:dyDescent="0.25"/>
    <row r="39" spans="1:1" x14ac:dyDescent="0.25">
      <c r="A39" s="158" t="s">
        <v>279</v>
      </c>
    </row>
    <row r="40" spans="1:1" x14ac:dyDescent="0.25">
      <c r="A40" s="20" t="s">
        <v>291</v>
      </c>
    </row>
    <row r="41" spans="1:1" x14ac:dyDescent="0.25">
      <c r="A41" s="20" t="s">
        <v>281</v>
      </c>
    </row>
    <row r="42" spans="1:1" ht="13.8" x14ac:dyDescent="0.3">
      <c r="A42" s="159" t="s">
        <v>315</v>
      </c>
    </row>
    <row r="43" spans="1:1" ht="13.8" x14ac:dyDescent="0.3">
      <c r="A43" s="241" t="s">
        <v>301</v>
      </c>
    </row>
    <row r="44" spans="1:1" ht="9" customHeight="1" x14ac:dyDescent="0.25"/>
    <row r="45" spans="1:1" x14ac:dyDescent="0.25">
      <c r="A45" s="158" t="s">
        <v>264</v>
      </c>
    </row>
    <row r="46" spans="1:1" x14ac:dyDescent="0.25">
      <c r="A46" s="20" t="s">
        <v>265</v>
      </c>
    </row>
    <row r="47" spans="1:1" x14ac:dyDescent="0.25">
      <c r="A47" s="20" t="s">
        <v>266</v>
      </c>
    </row>
    <row r="48" spans="1:1" x14ac:dyDescent="0.25">
      <c r="A48" s="159" t="s">
        <v>429</v>
      </c>
    </row>
    <row r="49" spans="1:1" ht="9" customHeight="1" x14ac:dyDescent="0.25"/>
    <row r="50" spans="1:1" x14ac:dyDescent="0.25">
      <c r="A50" s="158" t="s">
        <v>267</v>
      </c>
    </row>
    <row r="51" spans="1:1" x14ac:dyDescent="0.25">
      <c r="A51" s="159" t="s">
        <v>430</v>
      </c>
    </row>
    <row r="52" spans="1:1" x14ac:dyDescent="0.25">
      <c r="A52" s="159" t="s">
        <v>431</v>
      </c>
    </row>
    <row r="53" spans="1:1" x14ac:dyDescent="0.25">
      <c r="A53" s="20" t="s">
        <v>282</v>
      </c>
    </row>
    <row r="54" spans="1:1" x14ac:dyDescent="0.25">
      <c r="A54" s="20" t="s">
        <v>283</v>
      </c>
    </row>
    <row r="55" spans="1:1" ht="9" customHeight="1" x14ac:dyDescent="0.25"/>
    <row r="56" spans="1:1" x14ac:dyDescent="0.25">
      <c r="A56" s="158" t="s">
        <v>268</v>
      </c>
    </row>
    <row r="57" spans="1:1" x14ac:dyDescent="0.25">
      <c r="A57" s="20" t="s">
        <v>269</v>
      </c>
    </row>
    <row r="58" spans="1:1" x14ac:dyDescent="0.25">
      <c r="A58" s="20" t="s">
        <v>270</v>
      </c>
    </row>
    <row r="59" spans="1:1" ht="9" customHeight="1" x14ac:dyDescent="0.25"/>
    <row r="60" spans="1:1" x14ac:dyDescent="0.25">
      <c r="A60" s="158" t="s">
        <v>271</v>
      </c>
    </row>
    <row r="61" spans="1:1" x14ac:dyDescent="0.25">
      <c r="A61" s="159" t="s">
        <v>272</v>
      </c>
    </row>
    <row r="62" spans="1:1" x14ac:dyDescent="0.25">
      <c r="A62" s="159" t="s">
        <v>273</v>
      </c>
    </row>
    <row r="63" spans="1:1" x14ac:dyDescent="0.25">
      <c r="A63" s="159" t="s">
        <v>274</v>
      </c>
    </row>
    <row r="64" spans="1:1" x14ac:dyDescent="0.25">
      <c r="A64" s="159" t="s">
        <v>275</v>
      </c>
    </row>
    <row r="65" spans="1:1" ht="9" customHeight="1" x14ac:dyDescent="0.25">
      <c r="A65" s="159"/>
    </row>
    <row r="66" spans="1:1" x14ac:dyDescent="0.25">
      <c r="A66" s="20" t="s">
        <v>276</v>
      </c>
    </row>
    <row r="67" spans="1:1" x14ac:dyDescent="0.25">
      <c r="A67" s="20" t="s">
        <v>280</v>
      </c>
    </row>
    <row r="68" spans="1:1" x14ac:dyDescent="0.25">
      <c r="A68" s="20" t="s">
        <v>277</v>
      </c>
    </row>
  </sheetData>
  <sheetProtection sheet="1" objects="1" scenarios="1"/>
  <mergeCells count="1">
    <mergeCell ref="A1:F1"/>
  </mergeCells>
  <phoneticPr fontId="16" type="noConversion"/>
  <printOptions horizontalCentered="1"/>
  <pageMargins left="0.5" right="0.5" top="0.5" bottom="0.5" header="0.5" footer="0.5"/>
  <pageSetup scale="96"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workbookViewId="0">
      <selection activeCell="F29" sqref="F29"/>
    </sheetView>
  </sheetViews>
  <sheetFormatPr defaultColWidth="9.109375" defaultRowHeight="13.2" x14ac:dyDescent="0.25"/>
  <cols>
    <col min="1" max="1" width="3.88671875" style="71" customWidth="1"/>
    <col min="2" max="2" width="45.6640625" style="22" customWidth="1"/>
    <col min="3" max="6" width="23.6640625" style="22" customWidth="1"/>
    <col min="7" max="16384" width="9.109375" style="22"/>
  </cols>
  <sheetData>
    <row r="1" spans="1:33" ht="17.399999999999999" x14ac:dyDescent="0.25">
      <c r="A1" s="66" t="s">
        <v>51</v>
      </c>
      <c r="D1" s="51"/>
      <c r="E1" s="53" t="s">
        <v>48</v>
      </c>
      <c r="F1" s="54" t="str">
        <f>'Basic Data Input'!B3</f>
        <v>84-0003</v>
      </c>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c r="AG1" s="254"/>
    </row>
    <row r="2" spans="1:33" ht="17.399999999999999" x14ac:dyDescent="0.25">
      <c r="A2" s="66"/>
      <c r="D2" s="848" t="str">
        <f>CONCATENATE('Basic Data Input'!$B$4)</f>
        <v>Stanton Community Schools</v>
      </c>
      <c r="E2" s="848"/>
      <c r="F2" s="848"/>
      <c r="G2" s="287"/>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row>
    <row r="3" spans="1:33" ht="5.0999999999999996" customHeight="1" thickBot="1" x14ac:dyDescent="0.3">
      <c r="A3" s="67"/>
      <c r="B3" s="68"/>
      <c r="C3" s="69"/>
      <c r="D3" s="69"/>
      <c r="E3" s="70"/>
      <c r="F3" s="71"/>
      <c r="G3" s="255"/>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row>
    <row r="4" spans="1:33" ht="30.6" x14ac:dyDescent="0.25">
      <c r="A4" s="72" t="s">
        <v>49</v>
      </c>
      <c r="B4" s="73"/>
      <c r="C4" s="74" t="s">
        <v>60</v>
      </c>
      <c r="D4" s="74" t="s">
        <v>61</v>
      </c>
      <c r="E4" s="74" t="s">
        <v>62</v>
      </c>
      <c r="F4" s="178" t="s">
        <v>328</v>
      </c>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row>
    <row r="5" spans="1:33" ht="21" x14ac:dyDescent="0.25">
      <c r="A5" s="58">
        <v>1</v>
      </c>
      <c r="B5" s="65" t="s">
        <v>300</v>
      </c>
      <c r="C5" s="299">
        <f>'2016-2017 Budgeted - Page 2'!F25</f>
        <v>4627614.0999999996</v>
      </c>
      <c r="D5" s="299">
        <f>'2016-2017 Budgeted - Page 2'!G25</f>
        <v>0</v>
      </c>
      <c r="E5" s="299">
        <f>'2016-2017 Budgeted - Page 2'!H25</f>
        <v>264491.92</v>
      </c>
      <c r="F5" s="299">
        <f>'2016-2017 Budgeted - Page 2'!I25</f>
        <v>228301.01</v>
      </c>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row>
    <row r="6" spans="1:33" ht="13.5" customHeight="1" x14ac:dyDescent="0.25">
      <c r="A6" s="58">
        <v>2</v>
      </c>
      <c r="B6" s="75" t="s">
        <v>53</v>
      </c>
      <c r="C6" s="64"/>
      <c r="D6" s="64"/>
      <c r="E6" s="64"/>
      <c r="F6" s="6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row>
    <row r="7" spans="1:33" x14ac:dyDescent="0.25">
      <c r="A7" s="58">
        <v>3</v>
      </c>
      <c r="B7" s="65" t="s">
        <v>329</v>
      </c>
      <c r="C7" s="64"/>
      <c r="D7" s="64"/>
      <c r="E7" s="64"/>
      <c r="F7" s="6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row>
    <row r="8" spans="1:33" x14ac:dyDescent="0.25">
      <c r="A8" s="58">
        <v>4</v>
      </c>
      <c r="B8" s="174"/>
      <c r="C8" s="298"/>
      <c r="D8" s="64"/>
      <c r="E8" s="64"/>
      <c r="F8" s="6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row>
    <row r="9" spans="1:33" x14ac:dyDescent="0.25">
      <c r="A9" s="58">
        <v>5</v>
      </c>
      <c r="B9" s="65" t="s">
        <v>54</v>
      </c>
      <c r="C9" s="64"/>
      <c r="D9" s="64"/>
      <c r="E9" s="64"/>
      <c r="F9" s="6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row>
    <row r="10" spans="1:33" x14ac:dyDescent="0.25">
      <c r="A10" s="58">
        <v>6</v>
      </c>
      <c r="B10" s="174"/>
      <c r="C10" s="64"/>
      <c r="D10" s="64"/>
      <c r="E10" s="298"/>
      <c r="F10" s="6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row>
    <row r="11" spans="1:33" x14ac:dyDescent="0.25">
      <c r="A11" s="58">
        <v>7</v>
      </c>
      <c r="B11" s="174"/>
      <c r="C11" s="64"/>
      <c r="D11" s="64"/>
      <c r="E11" s="298"/>
      <c r="F11" s="6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row>
    <row r="12" spans="1:33" x14ac:dyDescent="0.25">
      <c r="A12" s="58">
        <v>8</v>
      </c>
      <c r="B12" s="174"/>
      <c r="C12" s="64"/>
      <c r="D12" s="64"/>
      <c r="E12" s="298"/>
      <c r="F12" s="6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row>
    <row r="13" spans="1:33" x14ac:dyDescent="0.25">
      <c r="A13" s="58">
        <v>9</v>
      </c>
      <c r="B13" s="174"/>
      <c r="C13" s="64"/>
      <c r="D13" s="64"/>
      <c r="E13" s="298"/>
      <c r="F13" s="6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row>
    <row r="14" spans="1:33" x14ac:dyDescent="0.25">
      <c r="A14" s="58">
        <v>10</v>
      </c>
      <c r="B14" s="65" t="s">
        <v>55</v>
      </c>
      <c r="C14" s="64"/>
      <c r="D14" s="64"/>
      <c r="E14" s="64"/>
      <c r="F14" s="6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row>
    <row r="15" spans="1:33" x14ac:dyDescent="0.25">
      <c r="A15" s="58">
        <v>11</v>
      </c>
      <c r="B15" s="174"/>
      <c r="C15" s="298"/>
      <c r="D15" s="64"/>
      <c r="E15" s="64"/>
      <c r="F15" s="6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row>
    <row r="16" spans="1:33" x14ac:dyDescent="0.25">
      <c r="A16" s="58">
        <v>12</v>
      </c>
      <c r="B16" s="174"/>
      <c r="C16" s="298"/>
      <c r="D16" s="64"/>
      <c r="E16" s="64"/>
      <c r="F16" s="6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row>
    <row r="17" spans="1:33" x14ac:dyDescent="0.25">
      <c r="A17" s="58">
        <v>13</v>
      </c>
      <c r="B17" s="174"/>
      <c r="C17" s="298"/>
      <c r="D17" s="64"/>
      <c r="E17" s="64"/>
      <c r="F17" s="6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row>
    <row r="18" spans="1:33" x14ac:dyDescent="0.25">
      <c r="A18" s="58">
        <v>14</v>
      </c>
      <c r="B18" s="65" t="s">
        <v>56</v>
      </c>
      <c r="C18" s="300"/>
      <c r="D18" s="64"/>
      <c r="E18" s="64"/>
      <c r="F18" s="6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row>
    <row r="19" spans="1:33" x14ac:dyDescent="0.25">
      <c r="A19" s="58">
        <v>15</v>
      </c>
      <c r="B19" s="174"/>
      <c r="C19" s="298"/>
      <c r="D19" s="64"/>
      <c r="E19" s="298"/>
      <c r="F19" s="6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row>
    <row r="20" spans="1:33" x14ac:dyDescent="0.25">
      <c r="A20" s="58">
        <v>16</v>
      </c>
      <c r="B20" s="174"/>
      <c r="C20" s="298"/>
      <c r="D20" s="64"/>
      <c r="E20" s="298"/>
      <c r="F20" s="6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row>
    <row r="21" spans="1:33" x14ac:dyDescent="0.25">
      <c r="A21" s="58">
        <v>17</v>
      </c>
      <c r="B21" s="174"/>
      <c r="C21" s="298"/>
      <c r="D21" s="64"/>
      <c r="E21" s="298"/>
      <c r="F21" s="6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c r="AG21" s="254"/>
    </row>
    <row r="22" spans="1:33" x14ac:dyDescent="0.25">
      <c r="A22" s="58">
        <v>18</v>
      </c>
      <c r="B22" s="174"/>
      <c r="C22" s="298"/>
      <c r="D22" s="64"/>
      <c r="E22" s="298"/>
      <c r="F22" s="6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c r="AG22" s="254"/>
    </row>
    <row r="23" spans="1:33" x14ac:dyDescent="0.25">
      <c r="A23" s="58">
        <v>19</v>
      </c>
      <c r="B23" s="174"/>
      <c r="C23" s="298"/>
      <c r="D23" s="64"/>
      <c r="E23" s="298"/>
      <c r="F23" s="6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c r="AG23" s="254"/>
    </row>
    <row r="24" spans="1:33" x14ac:dyDescent="0.25">
      <c r="A24" s="58">
        <v>20</v>
      </c>
      <c r="B24" s="174"/>
      <c r="C24" s="298"/>
      <c r="D24" s="64"/>
      <c r="E24" s="298"/>
      <c r="F24" s="6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row>
    <row r="25" spans="1:33" x14ac:dyDescent="0.25">
      <c r="A25" s="190">
        <v>21</v>
      </c>
      <c r="B25" s="174"/>
      <c r="C25" s="298"/>
      <c r="D25" s="64"/>
      <c r="E25" s="298"/>
      <c r="F25" s="6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c r="AG25" s="254"/>
    </row>
    <row r="26" spans="1:33" ht="21" x14ac:dyDescent="0.25">
      <c r="A26" s="58">
        <v>22</v>
      </c>
      <c r="B26" s="65" t="s">
        <v>63</v>
      </c>
      <c r="C26" s="64"/>
      <c r="D26" s="64"/>
      <c r="E26" s="64"/>
      <c r="F26" s="6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c r="AG26" s="254"/>
    </row>
    <row r="27" spans="1:33" x14ac:dyDescent="0.25">
      <c r="A27" s="58">
        <v>23</v>
      </c>
      <c r="B27" s="65" t="s">
        <v>383</v>
      </c>
      <c r="C27" s="298"/>
      <c r="D27" s="298">
        <f>'Bond Fund'!F7</f>
        <v>0</v>
      </c>
      <c r="E27" s="300"/>
      <c r="F27" s="301">
        <v>195000</v>
      </c>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c r="AG27" s="254"/>
    </row>
    <row r="28" spans="1:33" x14ac:dyDescent="0.25">
      <c r="A28" s="58">
        <v>24</v>
      </c>
      <c r="B28" s="65" t="s">
        <v>384</v>
      </c>
      <c r="C28" s="298"/>
      <c r="D28" s="298">
        <f>'Bond Fund'!F8</f>
        <v>0</v>
      </c>
      <c r="E28" s="300"/>
      <c r="F28" s="301">
        <v>31018</v>
      </c>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row>
    <row r="29" spans="1:33" ht="23.25" customHeight="1" x14ac:dyDescent="0.25">
      <c r="A29" s="58">
        <v>25</v>
      </c>
      <c r="B29" s="76" t="s">
        <v>295</v>
      </c>
      <c r="C29" s="299">
        <f>SUM(C8:C28)</f>
        <v>0</v>
      </c>
      <c r="D29" s="299">
        <f>SUM(D8:D28)</f>
        <v>0</v>
      </c>
      <c r="E29" s="299">
        <f>SUM(E8:E28)</f>
        <v>0</v>
      </c>
      <c r="F29" s="299">
        <f>SUM(F8:F28)</f>
        <v>226018</v>
      </c>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row>
    <row r="30" spans="1:33" ht="23.25" customHeight="1" x14ac:dyDescent="0.25">
      <c r="A30" s="58">
        <v>26</v>
      </c>
      <c r="B30" s="65" t="s">
        <v>296</v>
      </c>
      <c r="C30" s="299">
        <f>ROUND((C29*0.01)*1.0101,2)</f>
        <v>0</v>
      </c>
      <c r="D30" s="299">
        <f>ROUND((D29*0.01)*1.0101,2)</f>
        <v>0</v>
      </c>
      <c r="E30" s="299">
        <f>ROUND((E29*0.01)*1.0101,2)</f>
        <v>0</v>
      </c>
      <c r="F30" s="299">
        <f>ROUND((F29*0.01)*1.0101,2)</f>
        <v>2283.0100000000002</v>
      </c>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row>
    <row r="31" spans="1:33" ht="23.25" customHeight="1" x14ac:dyDescent="0.25">
      <c r="A31" s="58">
        <v>27</v>
      </c>
      <c r="B31" s="77" t="s">
        <v>297</v>
      </c>
      <c r="C31" s="299">
        <f>C29+C30</f>
        <v>0</v>
      </c>
      <c r="D31" s="299">
        <f>D29+D30</f>
        <v>0</v>
      </c>
      <c r="E31" s="299">
        <f>E29+E30</f>
        <v>0</v>
      </c>
      <c r="F31" s="299">
        <f>F29+F30</f>
        <v>228301.01</v>
      </c>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row>
    <row r="32" spans="1:33" ht="22.5" customHeight="1" thickBot="1" x14ac:dyDescent="0.3">
      <c r="A32" s="61">
        <v>28</v>
      </c>
      <c r="B32" s="78" t="s">
        <v>298</v>
      </c>
      <c r="C32" s="302">
        <f>IF((C5-C31)&lt;0,0,C5-C31)</f>
        <v>4627614.0999999996</v>
      </c>
      <c r="D32" s="302">
        <f>IF((D5-D31)&lt;0,0,D5-D31)</f>
        <v>0</v>
      </c>
      <c r="E32" s="302">
        <f>IF((E5-E31)&lt;0,0,E5-E31)</f>
        <v>264491.92</v>
      </c>
      <c r="F32" s="302">
        <f>IF((F5-F31)&lt;0,0,F5-F31)</f>
        <v>0</v>
      </c>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row>
    <row r="33" spans="1:33" ht="20.100000000000001" customHeight="1" x14ac:dyDescent="0.3">
      <c r="A33" s="207"/>
      <c r="B33" s="68"/>
      <c r="C33" s="208"/>
      <c r="D33" s="209"/>
      <c r="E33" s="192"/>
      <c r="F33" s="68"/>
      <c r="G33" s="255"/>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row>
    <row r="34" spans="1:33" s="188" customFormat="1" ht="30" customHeight="1" x14ac:dyDescent="0.25">
      <c r="A34" s="232" t="s">
        <v>385</v>
      </c>
      <c r="B34" s="847" t="s">
        <v>386</v>
      </c>
      <c r="C34" s="847"/>
      <c r="D34" s="847"/>
      <c r="E34" s="847"/>
      <c r="F34" s="847"/>
      <c r="G34" s="254"/>
      <c r="H34" s="254"/>
      <c r="I34" s="845"/>
      <c r="J34" s="845"/>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row>
    <row r="35" spans="1:33" x14ac:dyDescent="0.25">
      <c r="A35" s="219"/>
      <c r="B35" s="220"/>
      <c r="C35" s="221"/>
      <c r="D35" s="222"/>
      <c r="E35" s="188"/>
      <c r="F35" s="188"/>
      <c r="G35" s="255"/>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row>
    <row r="36" spans="1:33" ht="13.8" x14ac:dyDescent="0.25">
      <c r="A36" s="219"/>
      <c r="B36" s="846"/>
      <c r="C36" s="846"/>
      <c r="D36" s="846"/>
      <c r="E36" s="846"/>
      <c r="F36" s="188"/>
      <c r="G36" s="255"/>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row>
    <row r="37" spans="1:33" ht="13.8" x14ac:dyDescent="0.25">
      <c r="A37" s="210"/>
      <c r="B37" s="211"/>
      <c r="C37" s="212"/>
      <c r="D37" s="213"/>
      <c r="E37" s="217"/>
      <c r="F37" s="217"/>
      <c r="G37" s="255"/>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row>
    <row r="38" spans="1:33" ht="13.8" x14ac:dyDescent="0.25">
      <c r="A38" s="210"/>
      <c r="B38" s="211"/>
      <c r="C38" s="212"/>
      <c r="D38" s="213"/>
      <c r="E38" s="217"/>
      <c r="F38" s="217"/>
      <c r="G38" s="255"/>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row>
    <row r="39" spans="1:33" x14ac:dyDescent="0.25">
      <c r="A39" s="210"/>
      <c r="B39" s="211"/>
      <c r="C39" s="212"/>
      <c r="D39" s="213"/>
      <c r="E39" s="218"/>
      <c r="F39" s="218"/>
      <c r="G39" s="255"/>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row>
    <row r="40" spans="1:33" x14ac:dyDescent="0.25">
      <c r="A40" s="210"/>
      <c r="B40" s="211"/>
      <c r="C40" s="212"/>
      <c r="D40" s="213"/>
      <c r="E40" s="218"/>
      <c r="F40" s="218"/>
      <c r="G40" s="255"/>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row>
    <row r="41" spans="1:33" x14ac:dyDescent="0.25">
      <c r="A41" s="210"/>
      <c r="B41" s="214"/>
      <c r="C41" s="215"/>
      <c r="D41" s="216"/>
      <c r="E41" s="218"/>
      <c r="F41" s="218"/>
      <c r="G41" s="255"/>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row>
    <row r="42" spans="1:33" x14ac:dyDescent="0.25">
      <c r="E42" s="206"/>
      <c r="F42" s="206"/>
      <c r="G42" s="255"/>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row>
    <row r="43" spans="1:33" x14ac:dyDescent="0.25">
      <c r="E43" s="68"/>
      <c r="F43" s="68"/>
      <c r="G43" s="255"/>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row>
    <row r="44" spans="1:33" x14ac:dyDescent="0.25">
      <c r="E44" s="68"/>
      <c r="F44" s="68"/>
      <c r="G44" s="255"/>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row>
    <row r="45" spans="1:33" x14ac:dyDescent="0.25">
      <c r="E45" s="68"/>
      <c r="F45" s="68"/>
      <c r="G45" s="255"/>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row>
    <row r="46" spans="1:33" x14ac:dyDescent="0.25">
      <c r="E46" s="68"/>
      <c r="F46" s="68"/>
      <c r="G46" s="255"/>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c r="AG46" s="254"/>
    </row>
    <row r="47" spans="1:33" x14ac:dyDescent="0.25">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row>
    <row r="48" spans="1:33" x14ac:dyDescent="0.25">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row>
    <row r="49" spans="7:33" x14ac:dyDescent="0.25">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row>
    <row r="50" spans="7:33" x14ac:dyDescent="0.25">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row>
  </sheetData>
  <sheetProtection password="C181" sheet="1" objects="1" scenarios="1"/>
  <mergeCells count="4">
    <mergeCell ref="I34:J34"/>
    <mergeCell ref="B36:E36"/>
    <mergeCell ref="B34:F34"/>
    <mergeCell ref="D2:F2"/>
  </mergeCells>
  <phoneticPr fontId="16" type="noConversion"/>
  <printOptions horizontalCentered="1"/>
  <pageMargins left="0.25" right="0.25" top="0.35" bottom="0.4" header="0.5" footer="0.25"/>
  <pageSetup scale="94" orientation="landscape" r:id="rId1"/>
  <headerFooter alignWithMargins="0">
    <oddFooter>&amp;R&amp;"Arial,Bold"Schedule 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4"/>
  <sheetViews>
    <sheetView workbookViewId="0">
      <selection activeCell="D5" sqref="D5"/>
    </sheetView>
  </sheetViews>
  <sheetFormatPr defaultColWidth="9.109375" defaultRowHeight="10.199999999999999" x14ac:dyDescent="0.2"/>
  <cols>
    <col min="1" max="1" width="3.88671875" style="63" customWidth="1"/>
    <col min="2" max="2" width="50.6640625" style="62" customWidth="1"/>
    <col min="3" max="5" width="20.6640625" style="62" customWidth="1"/>
    <col min="6" max="6" width="10.5546875" style="62" customWidth="1"/>
    <col min="7" max="16384" width="9.109375" style="62"/>
  </cols>
  <sheetData>
    <row r="1" spans="1:31" s="52" customFormat="1" ht="24" customHeight="1" x14ac:dyDescent="0.25">
      <c r="A1" s="49" t="s">
        <v>57</v>
      </c>
      <c r="B1" s="50"/>
      <c r="C1" s="51" t="s">
        <v>52</v>
      </c>
      <c r="D1" s="850" t="str">
        <f>'Basic Data Input'!B4</f>
        <v>Stanton Community Schools</v>
      </c>
      <c r="E1" s="850"/>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row>
    <row r="2" spans="1:31" s="52" customFormat="1" ht="24" customHeight="1" x14ac:dyDescent="0.25">
      <c r="A2" s="851" t="s">
        <v>360</v>
      </c>
      <c r="B2" s="852"/>
      <c r="D2" s="53" t="s">
        <v>64</v>
      </c>
      <c r="E2" s="54" t="str">
        <f>'Basic Data Input'!B3</f>
        <v>84-0003</v>
      </c>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row>
    <row r="3" spans="1:31" s="52" customFormat="1" ht="10.8" thickBot="1" x14ac:dyDescent="0.25">
      <c r="A3" s="55"/>
      <c r="B3" s="55"/>
      <c r="C3" s="55"/>
      <c r="D3" s="55"/>
      <c r="E3" s="55"/>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row>
    <row r="4" spans="1:31" s="52" customFormat="1" ht="57.9" customHeight="1" x14ac:dyDescent="0.2">
      <c r="A4" s="56" t="s">
        <v>49</v>
      </c>
      <c r="B4" s="57"/>
      <c r="C4" s="233" t="s">
        <v>387</v>
      </c>
      <c r="D4" s="234" t="s">
        <v>350</v>
      </c>
      <c r="E4" s="235" t="s">
        <v>361</v>
      </c>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row>
    <row r="5" spans="1:31" s="52" customFormat="1" ht="20.100000000000001" customHeight="1" x14ac:dyDescent="0.25">
      <c r="A5" s="58">
        <v>1</v>
      </c>
      <c r="B5" s="59" t="s">
        <v>14</v>
      </c>
      <c r="C5" s="348">
        <f>'Schedule B'!C32</f>
        <v>4627614.0999999996</v>
      </c>
      <c r="D5" s="349">
        <f>'Cover - Page 1'!$J$18</f>
        <v>604160248</v>
      </c>
      <c r="E5" s="350">
        <f>IF(D5=0,0,ROUND((C5/D5)*100,6))</f>
        <v>0.76595800000000003</v>
      </c>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row>
    <row r="6" spans="1:31" s="52" customFormat="1" ht="20.100000000000001" customHeight="1" x14ac:dyDescent="0.25">
      <c r="A6" s="58">
        <v>2</v>
      </c>
      <c r="B6" s="59" t="s">
        <v>358</v>
      </c>
      <c r="C6" s="351">
        <f>'Schedule B'!D32</f>
        <v>0</v>
      </c>
      <c r="D6" s="349">
        <f>'Cover - Page 1'!$J$18</f>
        <v>604160248</v>
      </c>
      <c r="E6" s="350">
        <f t="shared" ref="E6:E13" si="0">IF(D6=0,0,ROUND((C6/D6)*100,6))</f>
        <v>0</v>
      </c>
      <c r="F6" s="257"/>
      <c r="G6" s="257"/>
      <c r="H6" s="257"/>
      <c r="I6" s="257"/>
      <c r="J6" s="257"/>
      <c r="K6" s="257"/>
      <c r="L6" s="257"/>
      <c r="M6" s="257"/>
      <c r="N6" s="257"/>
      <c r="O6" s="257"/>
      <c r="P6" s="257"/>
      <c r="Q6" s="257"/>
      <c r="R6" s="257"/>
      <c r="S6" s="257"/>
      <c r="T6" s="257"/>
      <c r="U6" s="257"/>
      <c r="V6" s="257"/>
      <c r="W6" s="257"/>
      <c r="X6" s="257"/>
      <c r="Y6" s="257"/>
      <c r="Z6" s="257"/>
      <c r="AA6" s="257"/>
      <c r="AB6" s="257"/>
      <c r="AC6" s="257"/>
      <c r="AD6" s="257"/>
      <c r="AE6" s="257"/>
    </row>
    <row r="7" spans="1:31" s="52" customFormat="1" ht="20.100000000000001" customHeight="1" x14ac:dyDescent="0.25">
      <c r="A7" s="58">
        <v>3</v>
      </c>
      <c r="B7" s="395" t="s">
        <v>362</v>
      </c>
      <c r="C7" s="351"/>
      <c r="D7" s="349">
        <f>'Cover - Page 1'!$J$18</f>
        <v>604160248</v>
      </c>
      <c r="E7" s="350">
        <f t="shared" si="0"/>
        <v>0</v>
      </c>
      <c r="F7" s="257"/>
      <c r="G7" s="257"/>
      <c r="H7" s="257"/>
      <c r="I7" s="257"/>
      <c r="J7" s="257"/>
      <c r="K7" s="257"/>
      <c r="L7" s="257"/>
      <c r="M7" s="257"/>
      <c r="N7" s="257"/>
      <c r="O7" s="257"/>
      <c r="P7" s="257"/>
      <c r="Q7" s="257"/>
      <c r="R7" s="257"/>
      <c r="S7" s="257"/>
      <c r="T7" s="257"/>
      <c r="U7" s="257"/>
      <c r="V7" s="257"/>
      <c r="W7" s="257"/>
      <c r="X7" s="257"/>
      <c r="Y7" s="257"/>
      <c r="Z7" s="257"/>
      <c r="AA7" s="257"/>
      <c r="AB7" s="257"/>
      <c r="AC7" s="257"/>
      <c r="AD7" s="257"/>
      <c r="AE7" s="257"/>
    </row>
    <row r="8" spans="1:31" s="52" customFormat="1" ht="20.100000000000001" customHeight="1" x14ac:dyDescent="0.25">
      <c r="A8" s="58">
        <v>4</v>
      </c>
      <c r="B8" s="395" t="s">
        <v>363</v>
      </c>
      <c r="C8" s="351"/>
      <c r="D8" s="349">
        <f>'Cover - Page 1'!$J$18</f>
        <v>604160248</v>
      </c>
      <c r="E8" s="350">
        <f t="shared" si="0"/>
        <v>0</v>
      </c>
      <c r="F8" s="257"/>
      <c r="G8" s="257"/>
      <c r="H8" s="257"/>
      <c r="I8" s="257"/>
      <c r="J8" s="257"/>
      <c r="K8" s="257"/>
      <c r="L8" s="257"/>
      <c r="M8" s="257"/>
      <c r="N8" s="257"/>
      <c r="O8" s="257"/>
      <c r="P8" s="257"/>
      <c r="Q8" s="257"/>
      <c r="R8" s="257"/>
      <c r="S8" s="257"/>
      <c r="T8" s="257"/>
      <c r="U8" s="257"/>
      <c r="V8" s="257"/>
      <c r="W8" s="257"/>
      <c r="X8" s="257"/>
      <c r="Y8" s="257"/>
      <c r="Z8" s="257"/>
      <c r="AA8" s="257"/>
      <c r="AB8" s="257"/>
      <c r="AC8" s="257"/>
      <c r="AD8" s="257"/>
      <c r="AE8" s="257"/>
    </row>
    <row r="9" spans="1:31" s="52" customFormat="1" ht="20.100000000000001" customHeight="1" x14ac:dyDescent="0.25">
      <c r="A9" s="58">
        <v>5</v>
      </c>
      <c r="B9" s="395" t="s">
        <v>364</v>
      </c>
      <c r="C9" s="351"/>
      <c r="D9" s="349">
        <f>'Cover - Page 1'!$J$18</f>
        <v>604160248</v>
      </c>
      <c r="E9" s="350">
        <f t="shared" si="0"/>
        <v>0</v>
      </c>
      <c r="F9" s="257"/>
      <c r="G9" s="257"/>
      <c r="H9" s="257"/>
      <c r="I9" s="257"/>
      <c r="J9" s="257"/>
      <c r="K9" s="257"/>
      <c r="L9" s="257"/>
      <c r="M9" s="257"/>
      <c r="N9" s="257"/>
      <c r="O9" s="257"/>
      <c r="P9" s="257"/>
      <c r="Q9" s="257"/>
      <c r="R9" s="257"/>
      <c r="S9" s="257"/>
      <c r="T9" s="257"/>
      <c r="U9" s="257"/>
      <c r="V9" s="257"/>
      <c r="W9" s="257"/>
      <c r="X9" s="257"/>
      <c r="Y9" s="257"/>
      <c r="Z9" s="257"/>
      <c r="AA9" s="257"/>
      <c r="AB9" s="257"/>
      <c r="AC9" s="257"/>
      <c r="AD9" s="257"/>
      <c r="AE9" s="257"/>
    </row>
    <row r="10" spans="1:31" s="52" customFormat="1" ht="20.100000000000001" customHeight="1" x14ac:dyDescent="0.25">
      <c r="A10" s="58">
        <v>6</v>
      </c>
      <c r="B10" s="396" t="s">
        <v>40</v>
      </c>
      <c r="C10" s="348">
        <f>'Schedule B'!E32</f>
        <v>264491.92</v>
      </c>
      <c r="D10" s="349">
        <f>'Cover - Page 1'!$J$18</f>
        <v>604160248</v>
      </c>
      <c r="E10" s="350">
        <f t="shared" si="0"/>
        <v>4.3777999999999997E-2</v>
      </c>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row>
    <row r="11" spans="1:31" s="60" customFormat="1" ht="20.100000000000001" customHeight="1" x14ac:dyDescent="0.25">
      <c r="A11" s="58">
        <v>7</v>
      </c>
      <c r="B11" s="397" t="s">
        <v>314</v>
      </c>
      <c r="C11" s="349">
        <f>'Schedule B'!F32</f>
        <v>0</v>
      </c>
      <c r="D11" s="349">
        <f>'Cover - Page 1'!$J$18</f>
        <v>604160248</v>
      </c>
      <c r="E11" s="350">
        <f t="shared" si="0"/>
        <v>0</v>
      </c>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row>
    <row r="12" spans="1:31" s="60" customFormat="1" ht="20.100000000000001" customHeight="1" x14ac:dyDescent="0.25">
      <c r="A12" s="58">
        <v>8</v>
      </c>
      <c r="B12" s="397" t="s">
        <v>365</v>
      </c>
      <c r="C12" s="349"/>
      <c r="D12" s="349">
        <f>'Cover - Page 1'!$J$18</f>
        <v>604160248</v>
      </c>
      <c r="E12" s="350">
        <f t="shared" si="0"/>
        <v>0</v>
      </c>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row>
    <row r="13" spans="1:31" s="60" customFormat="1" ht="20.100000000000001" customHeight="1" x14ac:dyDescent="0.25">
      <c r="A13" s="58">
        <v>9</v>
      </c>
      <c r="B13" s="398" t="s">
        <v>366</v>
      </c>
      <c r="C13" s="349"/>
      <c r="D13" s="349">
        <f>'Cover - Page 1'!$J$18</f>
        <v>604160248</v>
      </c>
      <c r="E13" s="350">
        <f t="shared" si="0"/>
        <v>0</v>
      </c>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row>
    <row r="14" spans="1:31" s="60" customFormat="1" ht="20.100000000000001" customHeight="1" thickBot="1" x14ac:dyDescent="0.3">
      <c r="A14" s="242">
        <v>10</v>
      </c>
      <c r="B14" s="243" t="s">
        <v>405</v>
      </c>
      <c r="C14" s="352"/>
      <c r="D14" s="352"/>
      <c r="E14" s="353"/>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row>
    <row r="15" spans="1:31" s="60" customFormat="1" ht="20.100000000000001" customHeight="1" thickBot="1" x14ac:dyDescent="0.3">
      <c r="A15" s="242">
        <v>11</v>
      </c>
      <c r="B15" s="243" t="s">
        <v>404</v>
      </c>
      <c r="C15" s="352"/>
      <c r="D15" s="352"/>
      <c r="E15" s="353"/>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row>
    <row r="16" spans="1:31" s="60" customFormat="1" ht="20.100000000000001" customHeight="1" thickBot="1" x14ac:dyDescent="0.3">
      <c r="A16" s="61">
        <v>12</v>
      </c>
      <c r="B16" s="240" t="s">
        <v>397</v>
      </c>
      <c r="C16" s="352"/>
      <c r="D16" s="352"/>
      <c r="E16" s="354">
        <f>SUM(E5:E15)</f>
        <v>0.80973600000000001</v>
      </c>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row>
    <row r="17" spans="1:31" s="179" customFormat="1" ht="24" customHeight="1" x14ac:dyDescent="0.25">
      <c r="A17" s="239" t="s">
        <v>398</v>
      </c>
      <c r="B17" s="205"/>
      <c r="C17" s="60"/>
      <c r="D17" s="60"/>
      <c r="E17" s="60"/>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row>
    <row r="18" spans="1:31" s="179" customFormat="1" ht="13.2" x14ac:dyDescent="0.25">
      <c r="A18" s="60"/>
      <c r="B18" s="206" t="s">
        <v>388</v>
      </c>
      <c r="C18" s="60"/>
      <c r="D18" s="60"/>
      <c r="E18" s="60"/>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row>
    <row r="19" spans="1:31" s="179" customFormat="1" ht="6" customHeight="1" x14ac:dyDescent="0.25">
      <c r="A19" s="60"/>
      <c r="B19" s="206"/>
      <c r="C19" s="60"/>
      <c r="D19" s="60"/>
      <c r="E19" s="60"/>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row>
    <row r="20" spans="1:31" s="179" customFormat="1" ht="12.75" customHeight="1" x14ac:dyDescent="0.25">
      <c r="A20" s="60"/>
      <c r="B20" s="508" t="s">
        <v>399</v>
      </c>
      <c r="C20" s="60"/>
      <c r="D20" s="60"/>
      <c r="E20" s="60"/>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row>
    <row r="21" spans="1:31" s="179" customFormat="1" ht="12.75" customHeight="1" x14ac:dyDescent="0.25">
      <c r="A21" s="60"/>
      <c r="B21" s="508" t="s">
        <v>367</v>
      </c>
      <c r="C21" s="60"/>
      <c r="D21" s="60"/>
      <c r="E21" s="60"/>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row>
    <row r="22" spans="1:31" s="179" customFormat="1" ht="6" customHeight="1" x14ac:dyDescent="0.25">
      <c r="A22" s="60"/>
      <c r="B22" s="20"/>
      <c r="C22" s="60"/>
      <c r="D22" s="60"/>
      <c r="E22" s="60"/>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row>
    <row r="23" spans="1:31" s="179" customFormat="1" ht="13.2" x14ac:dyDescent="0.25">
      <c r="A23" s="60"/>
      <c r="B23" s="509" t="s">
        <v>400</v>
      </c>
      <c r="C23" s="60"/>
      <c r="D23" s="60"/>
      <c r="E23" s="60"/>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row>
    <row r="24" spans="1:31" s="179" customFormat="1" ht="13.2" x14ac:dyDescent="0.25">
      <c r="A24" s="60"/>
      <c r="B24" s="508" t="s">
        <v>422</v>
      </c>
      <c r="C24" s="60"/>
      <c r="D24" s="60"/>
      <c r="E24" s="60"/>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row>
    <row r="25" spans="1:31" s="179" customFormat="1" ht="6" customHeight="1" x14ac:dyDescent="0.25">
      <c r="A25" s="60"/>
      <c r="B25" s="510"/>
      <c r="C25" s="60"/>
      <c r="D25" s="60"/>
      <c r="E25" s="60"/>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8"/>
    </row>
    <row r="26" spans="1:31" s="179" customFormat="1" ht="12.75" customHeight="1" x14ac:dyDescent="0.3">
      <c r="A26" s="362"/>
      <c r="B26" s="853" t="s">
        <v>428</v>
      </c>
      <c r="C26" s="853"/>
      <c r="D26" s="853"/>
      <c r="E26" s="853"/>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row>
    <row r="27" spans="1:31" s="179" customFormat="1" ht="12.75" customHeight="1" x14ac:dyDescent="0.3">
      <c r="A27" s="362"/>
      <c r="B27" s="854" t="s">
        <v>425</v>
      </c>
      <c r="C27" s="854"/>
      <c r="D27" s="854"/>
      <c r="E27" s="854"/>
      <c r="F27" s="258"/>
      <c r="G27" s="258"/>
      <c r="H27" s="258"/>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row>
    <row r="28" spans="1:31" s="179" customFormat="1" ht="12.75" customHeight="1" x14ac:dyDescent="0.3">
      <c r="A28" s="362"/>
      <c r="B28" s="855" t="s">
        <v>426</v>
      </c>
      <c r="C28" s="855"/>
      <c r="D28" s="855"/>
      <c r="E28" s="855"/>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row>
    <row r="29" spans="1:31" s="179" customFormat="1" ht="39.75" customHeight="1" x14ac:dyDescent="0.3">
      <c r="A29" s="362"/>
      <c r="B29" s="849" t="s">
        <v>628</v>
      </c>
      <c r="C29" s="849"/>
      <c r="D29" s="849"/>
      <c r="E29" s="849"/>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row>
    <row r="30" spans="1:31" s="179" customFormat="1" ht="24" customHeight="1" x14ac:dyDescent="0.25">
      <c r="A30" s="60"/>
      <c r="B30" s="245" t="s">
        <v>423</v>
      </c>
      <c r="C30" s="60"/>
      <c r="D30" s="60"/>
      <c r="E30" s="60"/>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row>
    <row r="31" spans="1:31" s="179" customFormat="1" ht="11.25" customHeight="1" x14ac:dyDescent="0.25">
      <c r="A31" s="60"/>
      <c r="B31" s="245" t="s">
        <v>424</v>
      </c>
      <c r="C31" s="60"/>
      <c r="D31" s="60"/>
      <c r="E31" s="60"/>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row>
    <row r="32" spans="1:31" s="179" customFormat="1" ht="10.5" customHeight="1" x14ac:dyDescent="0.25">
      <c r="A32" s="60"/>
      <c r="B32" s="244"/>
      <c r="C32" s="60"/>
      <c r="D32" s="60"/>
      <c r="E32" s="60"/>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row>
    <row r="33" spans="1:31" s="179" customFormat="1" ht="11.25" customHeight="1" x14ac:dyDescent="0.25">
      <c r="A33" s="246" t="s">
        <v>65</v>
      </c>
      <c r="B33" s="246"/>
      <c r="C33" s="60"/>
      <c r="D33" s="60"/>
      <c r="E33" s="60"/>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row>
    <row r="34" spans="1:31" s="179" customFormat="1" ht="13.2" x14ac:dyDescent="0.25">
      <c r="A34" s="247"/>
      <c r="B34" s="248" t="s">
        <v>66</v>
      </c>
      <c r="C34" s="60"/>
      <c r="D34" s="60"/>
      <c r="E34" s="60"/>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row>
    <row r="35" spans="1:31" s="179" customFormat="1" ht="13.2" x14ac:dyDescent="0.25">
      <c r="A35" s="247"/>
      <c r="B35" s="248" t="s">
        <v>58</v>
      </c>
      <c r="C35" s="60"/>
      <c r="D35" s="60"/>
      <c r="E35" s="60"/>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row>
    <row r="36" spans="1:31" s="179" customFormat="1" ht="13.2" x14ac:dyDescent="0.25">
      <c r="A36" s="247"/>
      <c r="B36" s="248" t="s">
        <v>59</v>
      </c>
      <c r="C36" s="60"/>
      <c r="D36" s="60"/>
      <c r="E36" s="60"/>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row>
    <row r="37" spans="1:31" s="179" customFormat="1" ht="6" customHeight="1" x14ac:dyDescent="0.3">
      <c r="A37" s="362"/>
      <c r="B37" s="60"/>
      <c r="C37" s="60"/>
      <c r="D37" s="60"/>
      <c r="E37" s="60"/>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row>
    <row r="38" spans="1:31" s="179" customFormat="1" ht="13.2" x14ac:dyDescent="0.25">
      <c r="A38" s="244" t="s">
        <v>401</v>
      </c>
      <c r="B38" s="249"/>
      <c r="C38" s="60"/>
      <c r="D38" s="60"/>
      <c r="E38" s="60"/>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row>
    <row r="39" spans="1:31" s="179" customFormat="1" ht="13.2" x14ac:dyDescent="0.25">
      <c r="A39" s="250"/>
      <c r="B39" s="251" t="s">
        <v>402</v>
      </c>
      <c r="C39" s="60"/>
      <c r="D39" s="60"/>
      <c r="E39" s="60"/>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row>
    <row r="40" spans="1:31" s="236" customFormat="1" ht="13.2" x14ac:dyDescent="0.25">
      <c r="A40" s="63"/>
      <c r="B40" s="252" t="s">
        <v>403</v>
      </c>
      <c r="C40" s="62"/>
      <c r="D40" s="62"/>
      <c r="E40" s="62"/>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row>
    <row r="41" spans="1:31" s="236" customFormat="1" x14ac:dyDescent="0.2">
      <c r="A41" s="63"/>
      <c r="B41" s="62"/>
      <c r="C41" s="62"/>
      <c r="D41" s="62"/>
      <c r="E41" s="62"/>
      <c r="F41" s="259"/>
      <c r="G41" s="259"/>
      <c r="H41" s="259"/>
      <c r="I41" s="259"/>
      <c r="J41" s="259"/>
      <c r="K41" s="259"/>
      <c r="L41" s="259"/>
      <c r="M41" s="259"/>
      <c r="N41" s="259"/>
      <c r="O41" s="259"/>
      <c r="P41" s="259"/>
      <c r="Q41" s="259"/>
      <c r="R41" s="259"/>
      <c r="S41" s="259"/>
      <c r="T41" s="259"/>
      <c r="U41" s="259"/>
      <c r="V41" s="259"/>
      <c r="W41" s="259"/>
      <c r="X41" s="259"/>
      <c r="Y41" s="259"/>
      <c r="Z41" s="259"/>
      <c r="AA41" s="259"/>
      <c r="AB41" s="259"/>
      <c r="AC41" s="259"/>
      <c r="AD41" s="259"/>
      <c r="AE41" s="259"/>
    </row>
    <row r="42" spans="1:31" x14ac:dyDescent="0.2">
      <c r="F42" s="259"/>
      <c r="G42" s="259"/>
      <c r="H42" s="259"/>
      <c r="I42" s="259"/>
      <c r="J42" s="259"/>
      <c r="K42" s="259"/>
      <c r="L42" s="259"/>
      <c r="M42" s="259"/>
      <c r="N42" s="259"/>
      <c r="O42" s="259"/>
      <c r="P42" s="259"/>
      <c r="Q42" s="259"/>
      <c r="R42" s="259"/>
      <c r="S42" s="259"/>
      <c r="T42" s="259"/>
      <c r="U42" s="259"/>
      <c r="V42" s="259"/>
      <c r="W42" s="259"/>
      <c r="X42" s="259"/>
      <c r="Y42" s="259"/>
      <c r="Z42" s="259"/>
      <c r="AA42" s="259"/>
      <c r="AB42" s="259"/>
      <c r="AC42" s="259"/>
      <c r="AD42" s="259"/>
      <c r="AE42" s="259"/>
    </row>
    <row r="43" spans="1:31" x14ac:dyDescent="0.2">
      <c r="F43" s="259"/>
      <c r="G43" s="259"/>
      <c r="H43" s="259"/>
      <c r="I43" s="259"/>
      <c r="J43" s="259"/>
      <c r="K43" s="259"/>
      <c r="L43" s="259"/>
      <c r="M43" s="259"/>
      <c r="N43" s="259"/>
      <c r="O43" s="259"/>
      <c r="P43" s="259"/>
      <c r="Q43" s="259"/>
      <c r="R43" s="259"/>
      <c r="S43" s="259"/>
      <c r="T43" s="259"/>
      <c r="U43" s="259"/>
      <c r="V43" s="259"/>
      <c r="W43" s="259"/>
      <c r="X43" s="259"/>
      <c r="Y43" s="259"/>
      <c r="Z43" s="259"/>
      <c r="AA43" s="259"/>
      <c r="AB43" s="259"/>
      <c r="AC43" s="259"/>
      <c r="AD43" s="259"/>
      <c r="AE43" s="259"/>
    </row>
    <row r="44" spans="1:31" x14ac:dyDescent="0.2">
      <c r="F44" s="259"/>
      <c r="G44" s="259"/>
      <c r="H44" s="259"/>
      <c r="I44" s="259"/>
      <c r="J44" s="259"/>
      <c r="K44" s="259"/>
      <c r="L44" s="259"/>
      <c r="M44" s="259"/>
      <c r="N44" s="259"/>
      <c r="O44" s="259"/>
      <c r="P44" s="259"/>
      <c r="Q44" s="259"/>
      <c r="R44" s="259"/>
      <c r="S44" s="259"/>
      <c r="T44" s="259"/>
      <c r="U44" s="259"/>
      <c r="V44" s="259"/>
      <c r="W44" s="259"/>
      <c r="X44" s="259"/>
      <c r="Y44" s="259"/>
      <c r="Z44" s="259"/>
      <c r="AA44" s="259"/>
      <c r="AB44" s="259"/>
      <c r="AC44" s="259"/>
      <c r="AD44" s="259"/>
      <c r="AE44" s="259"/>
    </row>
    <row r="45" spans="1:31" x14ac:dyDescent="0.2">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row>
    <row r="46" spans="1:31" x14ac:dyDescent="0.2">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row>
    <row r="47" spans="1:31" x14ac:dyDescent="0.2">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row>
    <row r="48" spans="1:31" x14ac:dyDescent="0.2">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row>
    <row r="49" spans="6:31" x14ac:dyDescent="0.2">
      <c r="F49" s="259"/>
      <c r="G49" s="259"/>
      <c r="H49" s="259"/>
      <c r="I49" s="259"/>
      <c r="J49" s="259"/>
      <c r="K49" s="259"/>
      <c r="L49" s="259"/>
      <c r="M49" s="259"/>
      <c r="N49" s="259"/>
      <c r="O49" s="259"/>
      <c r="P49" s="259"/>
      <c r="Q49" s="259"/>
      <c r="R49" s="259"/>
      <c r="S49" s="259"/>
      <c r="T49" s="259"/>
      <c r="U49" s="259"/>
      <c r="V49" s="259"/>
      <c r="W49" s="259"/>
      <c r="X49" s="259"/>
      <c r="Y49" s="259"/>
      <c r="Z49" s="259"/>
      <c r="AA49" s="259"/>
      <c r="AB49" s="259"/>
      <c r="AC49" s="259"/>
      <c r="AD49" s="259"/>
      <c r="AE49" s="259"/>
    </row>
    <row r="50" spans="6:31" x14ac:dyDescent="0.2">
      <c r="F50" s="259"/>
      <c r="G50" s="259"/>
      <c r="H50" s="259"/>
      <c r="I50" s="259"/>
      <c r="J50" s="259"/>
      <c r="K50" s="259"/>
      <c r="L50" s="259"/>
      <c r="M50" s="259"/>
      <c r="N50" s="259"/>
      <c r="O50" s="259"/>
      <c r="P50" s="259"/>
      <c r="Q50" s="259"/>
      <c r="R50" s="259"/>
      <c r="S50" s="259"/>
      <c r="T50" s="259"/>
      <c r="U50" s="259"/>
      <c r="V50" s="259"/>
      <c r="W50" s="259"/>
      <c r="X50" s="259"/>
      <c r="Y50" s="259"/>
      <c r="Z50" s="259"/>
      <c r="AA50" s="259"/>
      <c r="AB50" s="259"/>
      <c r="AC50" s="259"/>
      <c r="AD50" s="259"/>
      <c r="AE50" s="259"/>
    </row>
    <row r="51" spans="6:31" x14ac:dyDescent="0.2">
      <c r="F51" s="259"/>
      <c r="G51" s="259"/>
      <c r="H51" s="259"/>
      <c r="I51" s="259"/>
      <c r="J51" s="259"/>
      <c r="K51" s="259"/>
      <c r="L51" s="259"/>
      <c r="M51" s="259"/>
      <c r="N51" s="259"/>
      <c r="O51" s="259"/>
      <c r="P51" s="259"/>
      <c r="Q51" s="259"/>
      <c r="R51" s="259"/>
      <c r="S51" s="259"/>
      <c r="T51" s="259"/>
      <c r="U51" s="259"/>
      <c r="V51" s="259"/>
      <c r="W51" s="259"/>
      <c r="X51" s="259"/>
      <c r="Y51" s="259"/>
      <c r="Z51" s="259"/>
      <c r="AA51" s="259"/>
      <c r="AB51" s="259"/>
      <c r="AC51" s="259"/>
      <c r="AD51" s="259"/>
      <c r="AE51" s="259"/>
    </row>
    <row r="52" spans="6:31" x14ac:dyDescent="0.2">
      <c r="F52" s="259"/>
      <c r="G52" s="259"/>
      <c r="H52" s="259"/>
      <c r="I52" s="259"/>
      <c r="J52" s="259"/>
      <c r="K52" s="259"/>
      <c r="L52" s="259"/>
      <c r="M52" s="259"/>
      <c r="N52" s="259"/>
      <c r="O52" s="259"/>
      <c r="P52" s="259"/>
      <c r="Q52" s="259"/>
      <c r="R52" s="259"/>
      <c r="S52" s="259"/>
      <c r="T52" s="259"/>
      <c r="U52" s="259"/>
      <c r="V52" s="259"/>
      <c r="W52" s="259"/>
      <c r="X52" s="259"/>
      <c r="Y52" s="259"/>
      <c r="Z52" s="259"/>
      <c r="AA52" s="259"/>
      <c r="AB52" s="259"/>
      <c r="AC52" s="259"/>
      <c r="AD52" s="259"/>
      <c r="AE52" s="259"/>
    </row>
    <row r="53" spans="6:31" x14ac:dyDescent="0.2">
      <c r="F53" s="259"/>
      <c r="G53" s="259"/>
      <c r="H53" s="259"/>
      <c r="I53" s="259"/>
      <c r="J53" s="259"/>
      <c r="K53" s="259"/>
      <c r="L53" s="259"/>
      <c r="M53" s="259"/>
      <c r="N53" s="259"/>
      <c r="O53" s="259"/>
      <c r="P53" s="259"/>
      <c r="Q53" s="259"/>
      <c r="R53" s="259"/>
      <c r="S53" s="259"/>
      <c r="T53" s="259"/>
      <c r="U53" s="259"/>
      <c r="V53" s="259"/>
      <c r="W53" s="259"/>
      <c r="X53" s="259"/>
      <c r="Y53" s="259"/>
      <c r="Z53" s="259"/>
      <c r="AA53" s="259"/>
      <c r="AB53" s="259"/>
      <c r="AC53" s="259"/>
      <c r="AD53" s="259"/>
      <c r="AE53" s="259"/>
    </row>
    <row r="54" spans="6:31" x14ac:dyDescent="0.2">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row>
  </sheetData>
  <sheetProtection password="C181" sheet="1" objects="1" scenarios="1"/>
  <mergeCells count="6">
    <mergeCell ref="B29:E29"/>
    <mergeCell ref="D1:E1"/>
    <mergeCell ref="A2:B2"/>
    <mergeCell ref="B26:E26"/>
    <mergeCell ref="B27:E27"/>
    <mergeCell ref="B28:E28"/>
  </mergeCells>
  <phoneticPr fontId="16" type="noConversion"/>
  <printOptions horizontalCentered="1"/>
  <pageMargins left="0.25" right="0.25" top="0.35" bottom="0.45" header="0.5" footer="0.25"/>
  <pageSetup scale="86" orientation="landscape" r:id="rId1"/>
  <headerFooter alignWithMargins="0">
    <oddFooter xml:space="preserve">&amp;R&amp;"Arial,Bold"Schedule C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opLeftCell="A4" workbookViewId="0">
      <selection activeCell="E32" sqref="E32"/>
    </sheetView>
  </sheetViews>
  <sheetFormatPr defaultColWidth="9.109375" defaultRowHeight="13.8" x14ac:dyDescent="0.3"/>
  <cols>
    <col min="1" max="1" width="2.88671875" style="403" customWidth="1"/>
    <col min="2" max="2" width="4.109375" style="403" customWidth="1"/>
    <col min="3" max="3" width="29.44140625" style="412" customWidth="1"/>
    <col min="4" max="4" width="25.88671875" style="403" customWidth="1"/>
    <col min="5" max="5" width="24.5546875" style="403" customWidth="1"/>
    <col min="6" max="6" width="22.6640625" style="403" customWidth="1"/>
    <col min="7" max="7" width="24.109375" style="403" customWidth="1"/>
    <col min="8" max="8" width="13.88671875" style="403" customWidth="1"/>
    <col min="9" max="9" width="8.88671875" style="403" customWidth="1"/>
    <col min="10" max="10" width="32.109375" style="403" customWidth="1"/>
    <col min="11" max="11" width="114.33203125" style="403" customWidth="1"/>
    <col min="12" max="16384" width="9.109375" style="403"/>
  </cols>
  <sheetData>
    <row r="1" spans="1:17" ht="18" x14ac:dyDescent="0.35">
      <c r="B1" s="474" t="s">
        <v>683</v>
      </c>
      <c r="C1" s="475"/>
      <c r="D1" s="474"/>
      <c r="E1" s="474"/>
      <c r="F1" s="474"/>
      <c r="G1" s="451"/>
    </row>
    <row r="2" spans="1:17" ht="51" customHeight="1" thickBot="1" x14ac:dyDescent="0.35">
      <c r="B2" s="885" t="s">
        <v>684</v>
      </c>
      <c r="C2" s="886"/>
      <c r="D2" s="886"/>
      <c r="E2" s="886"/>
      <c r="F2" s="886"/>
      <c r="G2" s="886"/>
      <c r="I2" s="404"/>
      <c r="J2" s="404"/>
      <c r="K2" s="404"/>
      <c r="L2" s="404"/>
      <c r="M2" s="404"/>
      <c r="N2" s="404"/>
      <c r="O2" s="404"/>
    </row>
    <row r="3" spans="1:17" s="405" customFormat="1" ht="9" customHeight="1" x14ac:dyDescent="0.4">
      <c r="C3" s="406"/>
      <c r="D3" s="407"/>
      <c r="E3" s="407"/>
      <c r="F3" s="887">
        <v>3</v>
      </c>
      <c r="G3" s="890"/>
      <c r="I3" s="409"/>
      <c r="K3" s="410"/>
      <c r="L3" s="409"/>
      <c r="M3" s="409"/>
      <c r="N3" s="409"/>
      <c r="O3" s="409"/>
      <c r="P3" s="409"/>
    </row>
    <row r="4" spans="1:17" ht="28.5" customHeight="1" x14ac:dyDescent="0.4">
      <c r="A4" s="891" t="s">
        <v>582</v>
      </c>
      <c r="B4" s="891"/>
      <c r="C4" s="891"/>
      <c r="D4" s="891"/>
      <c r="E4" s="892"/>
      <c r="F4" s="888"/>
      <c r="G4" s="890"/>
      <c r="I4" s="865" t="s">
        <v>527</v>
      </c>
      <c r="J4" s="865"/>
      <c r="K4" s="865"/>
      <c r="L4" s="411"/>
      <c r="M4" s="412"/>
      <c r="N4" s="412"/>
      <c r="O4" s="412"/>
      <c r="P4" s="412"/>
    </row>
    <row r="5" spans="1:17" ht="5.25" customHeight="1" thickBot="1" x14ac:dyDescent="0.45">
      <c r="A5" s="452"/>
      <c r="B5" s="452"/>
      <c r="C5" s="453"/>
      <c r="D5" s="454"/>
      <c r="E5" s="455"/>
      <c r="F5" s="889"/>
      <c r="G5" s="890"/>
      <c r="I5" s="412"/>
      <c r="J5" s="410"/>
      <c r="K5" s="410"/>
      <c r="L5" s="411"/>
      <c r="M5" s="412"/>
      <c r="N5" s="412"/>
      <c r="O5" s="412"/>
      <c r="P5" s="412"/>
    </row>
    <row r="6" spans="1:17" ht="18.75" customHeight="1" thickBot="1" x14ac:dyDescent="0.35">
      <c r="A6" s="452"/>
      <c r="B6" s="456" t="s">
        <v>607</v>
      </c>
      <c r="C6" s="457"/>
      <c r="D6" s="458"/>
      <c r="E6" s="458"/>
      <c r="G6" s="890"/>
      <c r="I6" s="856" t="s">
        <v>536</v>
      </c>
      <c r="J6" s="856"/>
      <c r="K6" s="856"/>
      <c r="L6" s="413"/>
      <c r="M6" s="412"/>
      <c r="N6" s="412"/>
      <c r="O6" s="412"/>
      <c r="P6" s="412"/>
    </row>
    <row r="7" spans="1:17" ht="27.75" customHeight="1" thickBot="1" x14ac:dyDescent="0.35">
      <c r="A7" s="452"/>
      <c r="B7" s="456"/>
      <c r="C7" s="457"/>
      <c r="D7" s="458"/>
      <c r="E7" s="893" t="s">
        <v>608</v>
      </c>
      <c r="F7" s="896" t="s">
        <v>463</v>
      </c>
      <c r="G7" s="899" t="s">
        <v>464</v>
      </c>
      <c r="I7" s="857" t="s">
        <v>541</v>
      </c>
      <c r="J7" s="857"/>
      <c r="K7" s="857"/>
      <c r="L7" s="413"/>
      <c r="M7" s="412"/>
      <c r="N7" s="412"/>
      <c r="O7" s="412"/>
      <c r="P7" s="412"/>
    </row>
    <row r="8" spans="1:17" ht="19.5" customHeight="1" x14ac:dyDescent="0.3">
      <c r="A8" s="459"/>
      <c r="B8" s="459"/>
      <c r="C8" s="459"/>
      <c r="D8" s="459"/>
      <c r="E8" s="894"/>
      <c r="F8" s="897"/>
      <c r="G8" s="900"/>
      <c r="I8" s="858" t="s">
        <v>489</v>
      </c>
      <c r="J8" s="860" t="s">
        <v>490</v>
      </c>
      <c r="K8" s="860" t="s">
        <v>491</v>
      </c>
      <c r="L8" s="412"/>
      <c r="M8" s="412"/>
      <c r="N8" s="412"/>
      <c r="O8" s="412"/>
      <c r="P8" s="412"/>
    </row>
    <row r="9" spans="1:17" ht="8.25" customHeight="1" thickBot="1" x14ac:dyDescent="0.35">
      <c r="A9" s="452"/>
      <c r="B9" s="452"/>
      <c r="C9" s="452"/>
      <c r="D9" s="452"/>
      <c r="E9" s="894"/>
      <c r="F9" s="897"/>
      <c r="G9" s="900"/>
      <c r="I9" s="859"/>
      <c r="J9" s="861"/>
      <c r="K9" s="861"/>
      <c r="L9" s="412"/>
      <c r="M9" s="412"/>
      <c r="N9" s="412"/>
      <c r="O9" s="412"/>
      <c r="P9" s="412"/>
      <c r="Q9" s="412"/>
    </row>
    <row r="10" spans="1:17" ht="14.25" customHeight="1" thickBot="1" x14ac:dyDescent="0.35">
      <c r="A10" s="452"/>
      <c r="B10" s="452"/>
      <c r="C10" s="452"/>
      <c r="D10" s="452"/>
      <c r="E10" s="895"/>
      <c r="F10" s="898"/>
      <c r="G10" s="901"/>
      <c r="I10" s="414" t="s">
        <v>492</v>
      </c>
      <c r="J10" s="415" t="s">
        <v>493</v>
      </c>
      <c r="K10" s="416" t="s">
        <v>494</v>
      </c>
      <c r="L10" s="412"/>
      <c r="M10" s="412"/>
      <c r="N10" s="412"/>
      <c r="O10" s="412"/>
      <c r="P10" s="412"/>
      <c r="Q10" s="412"/>
    </row>
    <row r="11" spans="1:17" ht="15" customHeight="1" thickBot="1" x14ac:dyDescent="0.35">
      <c r="A11" s="869"/>
      <c r="B11" s="878" t="s">
        <v>465</v>
      </c>
      <c r="C11" s="878"/>
      <c r="D11" s="878"/>
      <c r="E11" s="417">
        <v>131960</v>
      </c>
      <c r="F11" s="418" t="s">
        <v>685</v>
      </c>
      <c r="G11" s="467" t="e">
        <f>E11+F11</f>
        <v>#VALUE!</v>
      </c>
      <c r="I11" s="414" t="s">
        <v>537</v>
      </c>
      <c r="J11" s="415" t="s">
        <v>495</v>
      </c>
      <c r="K11" s="416" t="s">
        <v>496</v>
      </c>
      <c r="L11" s="412"/>
      <c r="M11" s="412"/>
      <c r="N11" s="412"/>
      <c r="O11" s="412"/>
      <c r="P11" s="412"/>
      <c r="Q11" s="412"/>
    </row>
    <row r="12" spans="1:17" ht="1.5" customHeight="1" thickBot="1" x14ac:dyDescent="0.35">
      <c r="A12" s="869"/>
      <c r="B12" s="460"/>
      <c r="C12" s="461"/>
      <c r="D12" s="462"/>
      <c r="E12" s="419"/>
      <c r="F12" s="420">
        <v>0</v>
      </c>
      <c r="G12" s="468"/>
      <c r="I12" s="412"/>
      <c r="J12" s="421"/>
      <c r="K12" s="412"/>
      <c r="L12" s="412"/>
      <c r="M12" s="412"/>
      <c r="N12" s="412"/>
      <c r="O12" s="412"/>
      <c r="P12" s="412"/>
      <c r="Q12" s="412"/>
    </row>
    <row r="13" spans="1:17" ht="15" customHeight="1" thickBot="1" x14ac:dyDescent="0.35">
      <c r="A13" s="869"/>
      <c r="B13" s="883" t="s">
        <v>466</v>
      </c>
      <c r="C13" s="883"/>
      <c r="D13" s="883"/>
      <c r="E13" s="422"/>
      <c r="F13" s="412"/>
      <c r="G13" s="469"/>
      <c r="I13" s="423"/>
      <c r="J13" s="424"/>
      <c r="K13" s="423"/>
      <c r="L13" s="423"/>
      <c r="M13" s="423"/>
      <c r="N13" s="423"/>
      <c r="O13" s="423"/>
      <c r="P13" s="423"/>
      <c r="Q13" s="423"/>
    </row>
    <row r="14" spans="1:17" ht="15" customHeight="1" thickBot="1" x14ac:dyDescent="0.35">
      <c r="A14" s="869"/>
      <c r="B14" s="869"/>
      <c r="C14" s="463" t="s">
        <v>467</v>
      </c>
      <c r="D14" s="463"/>
      <c r="E14" s="425"/>
      <c r="F14" s="426"/>
      <c r="G14" s="470">
        <f>E14+F14</f>
        <v>0</v>
      </c>
      <c r="I14" s="427" t="s">
        <v>499</v>
      </c>
      <c r="J14" s="428" t="s">
        <v>497</v>
      </c>
      <c r="K14" s="429" t="s">
        <v>498</v>
      </c>
      <c r="L14" s="412"/>
      <c r="M14" s="412"/>
      <c r="N14" s="412"/>
      <c r="O14" s="412"/>
      <c r="P14" s="412"/>
      <c r="Q14" s="412"/>
    </row>
    <row r="15" spans="1:17" ht="15" customHeight="1" thickBot="1" x14ac:dyDescent="0.35">
      <c r="A15" s="869"/>
      <c r="B15" s="869"/>
      <c r="C15" s="464" t="s">
        <v>468</v>
      </c>
      <c r="D15" s="464"/>
      <c r="E15" s="425"/>
      <c r="F15" s="430"/>
      <c r="G15" s="471">
        <f>E15+F15</f>
        <v>0</v>
      </c>
      <c r="I15" s="427" t="s">
        <v>502</v>
      </c>
      <c r="J15" s="428" t="s">
        <v>500</v>
      </c>
      <c r="K15" s="429" t="s">
        <v>501</v>
      </c>
      <c r="L15" s="412"/>
      <c r="M15" s="412"/>
      <c r="N15" s="412"/>
      <c r="O15" s="412"/>
      <c r="P15" s="412"/>
      <c r="Q15" s="412"/>
    </row>
    <row r="16" spans="1:17" ht="15" customHeight="1" thickBot="1" x14ac:dyDescent="0.35">
      <c r="A16" s="869"/>
      <c r="B16" s="869"/>
      <c r="C16" s="866" t="s">
        <v>469</v>
      </c>
      <c r="D16" s="866"/>
      <c r="E16" s="425"/>
      <c r="F16" s="431"/>
      <c r="G16" s="472">
        <f>E16+F16</f>
        <v>0</v>
      </c>
      <c r="I16" s="427" t="s">
        <v>505</v>
      </c>
      <c r="J16" s="428" t="s">
        <v>503</v>
      </c>
      <c r="K16" s="429" t="s">
        <v>504</v>
      </c>
      <c r="L16" s="412"/>
      <c r="M16" s="412"/>
      <c r="N16" s="412"/>
      <c r="O16" s="412"/>
      <c r="P16" s="412"/>
      <c r="Q16" s="412"/>
    </row>
    <row r="17" spans="1:17" ht="15" customHeight="1" thickBot="1" x14ac:dyDescent="0.35">
      <c r="A17" s="869"/>
      <c r="B17" s="869"/>
      <c r="C17" s="884" t="s">
        <v>470</v>
      </c>
      <c r="D17" s="884"/>
      <c r="E17" s="425"/>
      <c r="F17" s="418"/>
      <c r="G17" s="467">
        <f>E17+F17</f>
        <v>0</v>
      </c>
      <c r="I17" s="862" t="s">
        <v>538</v>
      </c>
      <c r="J17" s="863" t="s">
        <v>535</v>
      </c>
      <c r="K17" s="864" t="s">
        <v>542</v>
      </c>
      <c r="L17" s="412"/>
      <c r="M17" s="412"/>
      <c r="N17" s="412"/>
      <c r="O17" s="412"/>
      <c r="P17" s="412"/>
      <c r="Q17" s="412"/>
    </row>
    <row r="18" spans="1:17" ht="1.5" customHeight="1" thickBot="1" x14ac:dyDescent="0.35">
      <c r="A18" s="452"/>
      <c r="B18" s="460"/>
      <c r="C18" s="465"/>
      <c r="D18" s="465"/>
      <c r="E18" s="435"/>
      <c r="F18" s="436"/>
      <c r="G18" s="473"/>
      <c r="I18" s="862"/>
      <c r="J18" s="863"/>
      <c r="K18" s="864"/>
      <c r="L18" s="412"/>
      <c r="M18" s="412"/>
      <c r="N18" s="412"/>
      <c r="O18" s="412"/>
      <c r="P18" s="412"/>
      <c r="Q18" s="412"/>
    </row>
    <row r="19" spans="1:17" ht="15" customHeight="1" thickBot="1" x14ac:dyDescent="0.35">
      <c r="A19" s="452"/>
      <c r="B19" s="868" t="s">
        <v>471</v>
      </c>
      <c r="C19" s="868"/>
      <c r="D19" s="868"/>
      <c r="E19" s="437"/>
      <c r="F19" s="412"/>
      <c r="G19" s="469"/>
      <c r="I19" s="438"/>
      <c r="J19" s="439"/>
      <c r="K19" s="440"/>
      <c r="L19" s="412"/>
      <c r="M19" s="412"/>
      <c r="N19" s="412"/>
      <c r="O19" s="412"/>
      <c r="P19" s="412"/>
      <c r="Q19" s="412"/>
    </row>
    <row r="20" spans="1:17" ht="15" customHeight="1" thickBot="1" x14ac:dyDescent="0.35">
      <c r="A20" s="869"/>
      <c r="B20" s="869"/>
      <c r="C20" s="870" t="s">
        <v>472</v>
      </c>
      <c r="D20" s="871"/>
      <c r="E20" s="425">
        <v>20609</v>
      </c>
      <c r="F20" s="441" t="s">
        <v>685</v>
      </c>
      <c r="G20" s="470" t="e">
        <f>E20+F20</f>
        <v>#VALUE!</v>
      </c>
      <c r="I20" s="427" t="s">
        <v>507</v>
      </c>
      <c r="J20" s="428" t="s">
        <v>506</v>
      </c>
      <c r="K20" s="429" t="s">
        <v>543</v>
      </c>
      <c r="L20" s="412"/>
      <c r="M20" s="412"/>
      <c r="N20" s="412"/>
      <c r="O20" s="412"/>
      <c r="P20" s="412"/>
      <c r="Q20" s="412"/>
    </row>
    <row r="21" spans="1:17" ht="15" customHeight="1" thickBot="1" x14ac:dyDescent="0.35">
      <c r="A21" s="869"/>
      <c r="B21" s="869"/>
      <c r="C21" s="866" t="s">
        <v>473</v>
      </c>
      <c r="D21" s="867"/>
      <c r="E21" s="425"/>
      <c r="F21" s="442"/>
      <c r="G21" s="471">
        <f>E21+F21</f>
        <v>0</v>
      </c>
      <c r="I21" s="427" t="s">
        <v>509</v>
      </c>
      <c r="J21" s="428" t="s">
        <v>508</v>
      </c>
      <c r="K21" s="429" t="s">
        <v>544</v>
      </c>
      <c r="L21" s="412"/>
      <c r="M21" s="412"/>
      <c r="N21" s="412"/>
      <c r="O21" s="412"/>
      <c r="P21" s="412"/>
      <c r="Q21" s="412"/>
    </row>
    <row r="22" spans="1:17" ht="15" customHeight="1" thickBot="1" x14ac:dyDescent="0.35">
      <c r="A22" s="869"/>
      <c r="B22" s="869"/>
      <c r="C22" s="872" t="s">
        <v>474</v>
      </c>
      <c r="D22" s="873"/>
      <c r="E22" s="425"/>
      <c r="F22" s="443"/>
      <c r="G22" s="472">
        <f>E22+F22</f>
        <v>0</v>
      </c>
      <c r="I22" s="427" t="s">
        <v>539</v>
      </c>
      <c r="J22" s="428" t="s">
        <v>510</v>
      </c>
      <c r="K22" s="429" t="s">
        <v>545</v>
      </c>
      <c r="L22" s="412"/>
      <c r="M22" s="412"/>
      <c r="N22" s="412"/>
      <c r="O22" s="412"/>
      <c r="P22" s="412"/>
      <c r="Q22" s="412"/>
    </row>
    <row r="23" spans="1:17" ht="15" customHeight="1" thickBot="1" x14ac:dyDescent="0.35">
      <c r="A23" s="869"/>
      <c r="B23" s="869"/>
      <c r="C23" s="874" t="s">
        <v>475</v>
      </c>
      <c r="D23" s="874"/>
      <c r="E23" s="444"/>
      <c r="F23" s="412"/>
      <c r="G23" s="469"/>
      <c r="I23" s="440"/>
      <c r="J23" s="445"/>
      <c r="K23" s="440"/>
      <c r="L23" s="412"/>
      <c r="M23" s="412"/>
      <c r="N23" s="412"/>
      <c r="O23" s="412"/>
      <c r="P23" s="412"/>
      <c r="Q23" s="412"/>
    </row>
    <row r="24" spans="1:17" ht="15" customHeight="1" thickBot="1" x14ac:dyDescent="0.35">
      <c r="A24" s="869"/>
      <c r="B24" s="869"/>
      <c r="C24" s="875"/>
      <c r="D24" s="875"/>
      <c r="E24" s="425"/>
      <c r="F24" s="430"/>
      <c r="G24" s="470">
        <f>E24+F24</f>
        <v>0</v>
      </c>
      <c r="I24" s="427" t="s">
        <v>511</v>
      </c>
      <c r="J24" s="428" t="s">
        <v>512</v>
      </c>
      <c r="K24" s="429" t="s">
        <v>546</v>
      </c>
      <c r="L24" s="412"/>
      <c r="M24" s="412"/>
      <c r="N24" s="412"/>
      <c r="O24" s="412"/>
      <c r="P24" s="412"/>
      <c r="Q24" s="412"/>
    </row>
    <row r="25" spans="1:17" ht="15.75" customHeight="1" thickBot="1" x14ac:dyDescent="0.35">
      <c r="A25" s="869"/>
      <c r="B25" s="869"/>
      <c r="C25" s="876" t="s">
        <v>476</v>
      </c>
      <c r="D25" s="877"/>
      <c r="E25" s="425">
        <v>23130</v>
      </c>
      <c r="F25" s="430"/>
      <c r="G25" s="470">
        <f t="shared" ref="G25:G37" si="0">E25+F25</f>
        <v>23130</v>
      </c>
      <c r="I25" s="427" t="s">
        <v>540</v>
      </c>
      <c r="J25" s="428" t="s">
        <v>556</v>
      </c>
      <c r="K25" s="429" t="s">
        <v>547</v>
      </c>
      <c r="L25" s="412"/>
      <c r="M25" s="412"/>
      <c r="N25" s="412"/>
      <c r="O25" s="412"/>
      <c r="P25" s="412"/>
      <c r="Q25" s="412"/>
    </row>
    <row r="26" spans="1:17" ht="15" thickBot="1" x14ac:dyDescent="0.35">
      <c r="A26" s="869"/>
      <c r="B26" s="869"/>
      <c r="C26" s="872" t="s">
        <v>477</v>
      </c>
      <c r="D26" s="873"/>
      <c r="E26" s="425"/>
      <c r="F26" s="426"/>
      <c r="G26" s="470">
        <f t="shared" si="0"/>
        <v>0</v>
      </c>
      <c r="I26" s="427" t="s">
        <v>513</v>
      </c>
      <c r="J26" s="428" t="s">
        <v>515</v>
      </c>
      <c r="K26" s="429" t="s">
        <v>516</v>
      </c>
      <c r="L26" s="412"/>
      <c r="M26" s="412"/>
      <c r="N26" s="412"/>
      <c r="O26" s="412"/>
      <c r="P26" s="412"/>
      <c r="Q26" s="412"/>
    </row>
    <row r="27" spans="1:17" ht="15.75" customHeight="1" thickBot="1" x14ac:dyDescent="0.35">
      <c r="A27" s="869"/>
      <c r="B27" s="869"/>
      <c r="C27" s="872" t="s">
        <v>478</v>
      </c>
      <c r="D27" s="873"/>
      <c r="E27" s="425"/>
      <c r="F27" s="430"/>
      <c r="G27" s="470">
        <f t="shared" si="0"/>
        <v>0</v>
      </c>
      <c r="I27" s="427" t="s">
        <v>514</v>
      </c>
      <c r="J27" s="428" t="s">
        <v>518</v>
      </c>
      <c r="K27" s="429" t="s">
        <v>548</v>
      </c>
      <c r="L27" s="412"/>
      <c r="M27" s="412"/>
      <c r="N27" s="412"/>
      <c r="O27" s="412"/>
      <c r="P27" s="412"/>
    </row>
    <row r="28" spans="1:17" ht="15.75" customHeight="1" thickBot="1" x14ac:dyDescent="0.35">
      <c r="A28" s="869"/>
      <c r="B28" s="869"/>
      <c r="C28" s="872" t="s">
        <v>479</v>
      </c>
      <c r="D28" s="873"/>
      <c r="E28" s="425">
        <v>4000</v>
      </c>
      <c r="F28" s="431" t="s">
        <v>685</v>
      </c>
      <c r="G28" s="470" t="e">
        <f t="shared" si="0"/>
        <v>#VALUE!</v>
      </c>
      <c r="I28" s="427" t="s">
        <v>517</v>
      </c>
      <c r="J28" s="433" t="s">
        <v>557</v>
      </c>
      <c r="K28" s="434" t="s">
        <v>558</v>
      </c>
      <c r="L28" s="412"/>
      <c r="M28" s="412"/>
      <c r="N28" s="412"/>
      <c r="O28" s="412"/>
      <c r="P28" s="412"/>
    </row>
    <row r="29" spans="1:17" ht="15" thickBot="1" x14ac:dyDescent="0.35">
      <c r="A29" s="869"/>
      <c r="B29" s="869"/>
      <c r="C29" s="872" t="s">
        <v>480</v>
      </c>
      <c r="D29" s="873"/>
      <c r="E29" s="425"/>
      <c r="F29" s="430"/>
      <c r="G29" s="470">
        <f t="shared" si="0"/>
        <v>0</v>
      </c>
      <c r="I29" s="427" t="s">
        <v>519</v>
      </c>
      <c r="J29" s="428" t="s">
        <v>521</v>
      </c>
      <c r="K29" s="429" t="s">
        <v>549</v>
      </c>
      <c r="L29" s="412"/>
      <c r="M29" s="412"/>
      <c r="N29" s="412"/>
      <c r="O29" s="412"/>
      <c r="P29" s="412"/>
    </row>
    <row r="30" spans="1:17" ht="15" thickBot="1" x14ac:dyDescent="0.35">
      <c r="A30" s="869"/>
      <c r="B30" s="869"/>
      <c r="C30" s="872" t="s">
        <v>481</v>
      </c>
      <c r="D30" s="873"/>
      <c r="E30" s="425"/>
      <c r="F30" s="430"/>
      <c r="G30" s="470">
        <f t="shared" si="0"/>
        <v>0</v>
      </c>
      <c r="I30" s="427" t="s">
        <v>520</v>
      </c>
      <c r="J30" s="428" t="s">
        <v>523</v>
      </c>
      <c r="K30" s="429" t="s">
        <v>550</v>
      </c>
      <c r="L30" s="412"/>
      <c r="M30" s="412"/>
      <c r="N30" s="412"/>
      <c r="O30" s="412"/>
      <c r="P30" s="412"/>
    </row>
    <row r="31" spans="1:17" ht="15" thickBot="1" x14ac:dyDescent="0.35">
      <c r="A31" s="869"/>
      <c r="B31" s="869"/>
      <c r="C31" s="866" t="s">
        <v>482</v>
      </c>
      <c r="D31" s="867"/>
      <c r="E31" s="425">
        <v>800</v>
      </c>
      <c r="F31" s="430" t="s">
        <v>685</v>
      </c>
      <c r="G31" s="470" t="e">
        <f t="shared" si="0"/>
        <v>#VALUE!</v>
      </c>
      <c r="I31" s="427" t="s">
        <v>522</v>
      </c>
      <c r="J31" s="428" t="s">
        <v>528</v>
      </c>
      <c r="K31" s="429" t="s">
        <v>551</v>
      </c>
      <c r="L31" s="412"/>
      <c r="M31" s="412"/>
      <c r="N31" s="412"/>
      <c r="O31" s="412"/>
      <c r="P31" s="412"/>
    </row>
    <row r="32" spans="1:17" ht="15" thickBot="1" x14ac:dyDescent="0.35">
      <c r="A32" s="869"/>
      <c r="B32" s="869"/>
      <c r="C32" s="866" t="s">
        <v>483</v>
      </c>
      <c r="D32" s="867"/>
      <c r="E32" s="425"/>
      <c r="F32" s="430"/>
      <c r="G32" s="470">
        <f t="shared" si="0"/>
        <v>0</v>
      </c>
      <c r="I32" s="427" t="s">
        <v>524</v>
      </c>
      <c r="J32" s="428" t="s">
        <v>526</v>
      </c>
      <c r="K32" s="429" t="s">
        <v>552</v>
      </c>
      <c r="L32" s="412"/>
      <c r="M32" s="412"/>
      <c r="N32" s="412"/>
      <c r="O32" s="412"/>
      <c r="P32" s="412"/>
    </row>
    <row r="33" spans="1:16" ht="15" thickBot="1" x14ac:dyDescent="0.35">
      <c r="A33" s="869"/>
      <c r="B33" s="869"/>
      <c r="C33" s="866" t="s">
        <v>484</v>
      </c>
      <c r="D33" s="867"/>
      <c r="E33" s="425"/>
      <c r="F33" s="430"/>
      <c r="G33" s="470">
        <f t="shared" si="0"/>
        <v>0</v>
      </c>
      <c r="I33" s="427" t="s">
        <v>525</v>
      </c>
      <c r="J33" s="428" t="s">
        <v>530</v>
      </c>
      <c r="K33" s="429" t="s">
        <v>553</v>
      </c>
      <c r="L33" s="446"/>
      <c r="M33" s="446"/>
      <c r="N33" s="447"/>
      <c r="O33" s="447"/>
      <c r="P33" s="447"/>
    </row>
    <row r="34" spans="1:16" ht="15" thickBot="1" x14ac:dyDescent="0.35">
      <c r="A34" s="869"/>
      <c r="B34" s="869"/>
      <c r="C34" s="866" t="s">
        <v>485</v>
      </c>
      <c r="D34" s="867"/>
      <c r="E34" s="425"/>
      <c r="F34" s="430"/>
      <c r="G34" s="470">
        <f t="shared" si="0"/>
        <v>0</v>
      </c>
      <c r="I34" s="427" t="s">
        <v>529</v>
      </c>
      <c r="J34" s="428" t="s">
        <v>531</v>
      </c>
      <c r="K34" s="434" t="s">
        <v>559</v>
      </c>
      <c r="L34" s="406"/>
      <c r="M34" s="406"/>
      <c r="N34" s="406"/>
      <c r="O34" s="406"/>
      <c r="P34" s="406"/>
    </row>
    <row r="35" spans="1:16" ht="15" thickBot="1" x14ac:dyDescent="0.35">
      <c r="A35" s="869"/>
      <c r="B35" s="869"/>
      <c r="C35" s="866" t="s">
        <v>560</v>
      </c>
      <c r="D35" s="867"/>
      <c r="E35" s="448"/>
      <c r="F35" s="449"/>
      <c r="G35" s="470">
        <f t="shared" si="0"/>
        <v>0</v>
      </c>
      <c r="I35" s="432" t="s">
        <v>529</v>
      </c>
      <c r="J35" s="433" t="s">
        <v>562</v>
      </c>
      <c r="K35" s="434" t="s">
        <v>563</v>
      </c>
      <c r="L35" s="408"/>
      <c r="M35" s="408"/>
      <c r="N35" s="408"/>
      <c r="O35" s="408"/>
      <c r="P35" s="408"/>
    </row>
    <row r="36" spans="1:16" ht="15" thickBot="1" x14ac:dyDescent="0.35">
      <c r="A36" s="869"/>
      <c r="B36" s="869"/>
      <c r="C36" s="866" t="s">
        <v>486</v>
      </c>
      <c r="D36" s="867"/>
      <c r="E36" s="448"/>
      <c r="F36" s="449"/>
      <c r="G36" s="470">
        <f t="shared" si="0"/>
        <v>0</v>
      </c>
      <c r="I36" s="432" t="s">
        <v>532</v>
      </c>
      <c r="J36" s="428" t="s">
        <v>533</v>
      </c>
      <c r="K36" s="429" t="s">
        <v>554</v>
      </c>
      <c r="L36" s="406"/>
      <c r="M36" s="406"/>
      <c r="N36" s="406"/>
      <c r="O36" s="406"/>
      <c r="P36" s="406"/>
    </row>
    <row r="37" spans="1:16" ht="16.2" thickBot="1" x14ac:dyDescent="0.35">
      <c r="A37" s="869"/>
      <c r="B37" s="869"/>
      <c r="C37" s="879" t="s">
        <v>487</v>
      </c>
      <c r="D37" s="880"/>
      <c r="E37" s="448"/>
      <c r="F37" s="418"/>
      <c r="G37" s="470">
        <f t="shared" si="0"/>
        <v>0</v>
      </c>
      <c r="I37" s="432" t="s">
        <v>561</v>
      </c>
      <c r="J37" s="428" t="s">
        <v>534</v>
      </c>
      <c r="K37" s="429" t="s">
        <v>555</v>
      </c>
    </row>
    <row r="38" spans="1:16" ht="21.6" thickBot="1" x14ac:dyDescent="0.45">
      <c r="A38" s="869"/>
      <c r="B38" s="869"/>
      <c r="C38" s="881" t="s">
        <v>488</v>
      </c>
      <c r="D38" s="882"/>
      <c r="E38" s="466">
        <f>SUM(E11:E37)</f>
        <v>180499</v>
      </c>
      <c r="F38" s="466">
        <f t="shared" ref="F38:G38" si="1">SUM(F11:F37)</f>
        <v>0</v>
      </c>
      <c r="G38" s="466" t="e">
        <f t="shared" si="1"/>
        <v>#VALUE!</v>
      </c>
    </row>
    <row r="39" spans="1:16" x14ac:dyDescent="0.3">
      <c r="C39" s="450"/>
      <c r="D39" s="451"/>
    </row>
  </sheetData>
  <mergeCells count="43">
    <mergeCell ref="B2:G2"/>
    <mergeCell ref="F3:F5"/>
    <mergeCell ref="G3:G6"/>
    <mergeCell ref="A4:E4"/>
    <mergeCell ref="E7:E10"/>
    <mergeCell ref="F7:F10"/>
    <mergeCell ref="G7:G10"/>
    <mergeCell ref="A13:A17"/>
    <mergeCell ref="B13:D13"/>
    <mergeCell ref="B14:B17"/>
    <mergeCell ref="C16:D16"/>
    <mergeCell ref="C17:D17"/>
    <mergeCell ref="C36:D36"/>
    <mergeCell ref="C37:D37"/>
    <mergeCell ref="C38:D38"/>
    <mergeCell ref="C28:D28"/>
    <mergeCell ref="C29:D29"/>
    <mergeCell ref="C30:D30"/>
    <mergeCell ref="C31:D31"/>
    <mergeCell ref="C32:D32"/>
    <mergeCell ref="C33:D33"/>
    <mergeCell ref="C35:D35"/>
    <mergeCell ref="I17:I18"/>
    <mergeCell ref="J17:J18"/>
    <mergeCell ref="K17:K18"/>
    <mergeCell ref="I4:K4"/>
    <mergeCell ref="C34:D34"/>
    <mergeCell ref="B19:D19"/>
    <mergeCell ref="A20:B38"/>
    <mergeCell ref="C20:D20"/>
    <mergeCell ref="C21:D21"/>
    <mergeCell ref="C22:D22"/>
    <mergeCell ref="C23:D24"/>
    <mergeCell ref="C25:D25"/>
    <mergeCell ref="C26:D26"/>
    <mergeCell ref="C27:D27"/>
    <mergeCell ref="A11:A12"/>
    <mergeCell ref="B11:D11"/>
    <mergeCell ref="I6:K6"/>
    <mergeCell ref="I7:K7"/>
    <mergeCell ref="I8:I9"/>
    <mergeCell ref="J8:J9"/>
    <mergeCell ref="K8:K9"/>
  </mergeCells>
  <printOptions horizontalCentered="1"/>
  <pageMargins left="0.25" right="0.25" top="0.31" bottom="0.35" header="0.2" footer="0.17"/>
  <pageSetup scale="99" orientation="landscape" r:id="rId1"/>
  <headerFooter>
    <oddFooter>&amp;R&amp;"Arial,Bold"Schedule 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1"/>
  <sheetViews>
    <sheetView showZeros="0" topLeftCell="A13" zoomScale="90" zoomScaleNormal="90" workbookViewId="0">
      <selection activeCell="A23" sqref="A23"/>
    </sheetView>
  </sheetViews>
  <sheetFormatPr defaultColWidth="9.109375" defaultRowHeight="13.2" x14ac:dyDescent="0.25"/>
  <cols>
    <col min="1" max="1" width="21.6640625" style="20" customWidth="1"/>
    <col min="2" max="8" width="16.6640625" style="20" customWidth="1"/>
    <col min="9" max="9" width="2.6640625" style="20" customWidth="1"/>
    <col min="10" max="10" width="18.6640625" style="20" customWidth="1"/>
    <col min="11" max="11" width="9.109375" style="20"/>
    <col min="12" max="12" width="3.44140625" style="20" customWidth="1"/>
    <col min="13" max="13" width="18.6640625" style="20" customWidth="1"/>
    <col min="14" max="14" width="20.109375" style="20" customWidth="1"/>
    <col min="15" max="15" width="9.6640625" style="20" customWidth="1"/>
    <col min="16" max="16" width="12.33203125" style="20" customWidth="1"/>
    <col min="17" max="16384" width="9.109375" style="20"/>
  </cols>
  <sheetData>
    <row r="1" spans="1:29" ht="23.4" thickBot="1" x14ac:dyDescent="0.45">
      <c r="A1" s="28" t="s">
        <v>69</v>
      </c>
      <c r="B1" s="29"/>
      <c r="C1" s="29"/>
      <c r="D1" s="29"/>
      <c r="E1" s="29"/>
      <c r="F1" s="29"/>
      <c r="G1" s="29"/>
      <c r="H1" s="29"/>
      <c r="I1" s="29"/>
      <c r="J1" s="30"/>
      <c r="L1" s="260"/>
      <c r="M1" s="260"/>
      <c r="N1" s="260"/>
      <c r="O1" s="260"/>
      <c r="P1" s="260"/>
      <c r="Q1" s="260"/>
      <c r="R1" s="260"/>
      <c r="S1" s="260"/>
      <c r="T1" s="260"/>
      <c r="U1" s="260"/>
      <c r="V1" s="260"/>
      <c r="W1" s="260"/>
      <c r="X1" s="260"/>
      <c r="Y1" s="260"/>
      <c r="Z1" s="260"/>
      <c r="AA1" s="260"/>
      <c r="AB1" s="260"/>
      <c r="AC1" s="260"/>
    </row>
    <row r="2" spans="1:29" x14ac:dyDescent="0.25">
      <c r="L2" s="260"/>
      <c r="M2" s="260"/>
      <c r="N2" s="260"/>
      <c r="O2" s="260"/>
      <c r="P2" s="260"/>
      <c r="Q2" s="260"/>
      <c r="R2" s="260"/>
      <c r="S2" s="260"/>
      <c r="T2" s="260"/>
      <c r="U2" s="260"/>
      <c r="V2" s="260"/>
      <c r="W2" s="260"/>
      <c r="X2" s="260"/>
      <c r="Y2" s="260"/>
      <c r="Z2" s="260"/>
      <c r="AA2" s="260"/>
      <c r="AB2" s="260"/>
      <c r="AC2" s="260"/>
    </row>
    <row r="3" spans="1:29" x14ac:dyDescent="0.25">
      <c r="A3" s="20" t="s">
        <v>70</v>
      </c>
      <c r="L3" s="260"/>
      <c r="M3" s="260"/>
      <c r="N3" s="260"/>
      <c r="O3" s="260"/>
      <c r="P3" s="260"/>
      <c r="Q3" s="260"/>
      <c r="R3" s="260"/>
      <c r="S3" s="260"/>
      <c r="T3" s="260"/>
      <c r="U3" s="260"/>
      <c r="V3" s="260"/>
      <c r="W3" s="260"/>
      <c r="X3" s="260"/>
      <c r="Y3" s="260"/>
      <c r="Z3" s="260"/>
      <c r="AA3" s="260"/>
      <c r="AB3" s="260"/>
      <c r="AC3" s="260"/>
    </row>
    <row r="4" spans="1:29" x14ac:dyDescent="0.25">
      <c r="A4" s="31" t="s">
        <v>316</v>
      </c>
      <c r="L4" s="260"/>
      <c r="M4" s="260"/>
      <c r="N4" s="260"/>
      <c r="O4" s="260"/>
      <c r="P4" s="260"/>
      <c r="Q4" s="260"/>
      <c r="R4" s="260"/>
      <c r="S4" s="260"/>
      <c r="T4" s="260"/>
      <c r="U4" s="260"/>
      <c r="V4" s="260"/>
      <c r="W4" s="260"/>
      <c r="X4" s="260"/>
      <c r="Y4" s="260"/>
      <c r="Z4" s="260"/>
      <c r="AA4" s="260"/>
      <c r="AB4" s="260"/>
      <c r="AC4" s="260"/>
    </row>
    <row r="5" spans="1:29" x14ac:dyDescent="0.25">
      <c r="A5" s="20" t="s">
        <v>71</v>
      </c>
      <c r="L5" s="260"/>
      <c r="M5" s="260"/>
      <c r="N5" s="260"/>
      <c r="O5" s="260"/>
      <c r="P5" s="260"/>
      <c r="Q5" s="260"/>
      <c r="R5" s="260"/>
      <c r="S5" s="260"/>
      <c r="T5" s="260"/>
      <c r="U5" s="260"/>
      <c r="V5" s="260"/>
      <c r="W5" s="260"/>
      <c r="X5" s="260"/>
      <c r="Y5" s="260"/>
      <c r="Z5" s="260"/>
      <c r="AA5" s="260"/>
      <c r="AB5" s="260"/>
      <c r="AC5" s="260"/>
    </row>
    <row r="6" spans="1:29" ht="20.100000000000001" customHeight="1" x14ac:dyDescent="0.4">
      <c r="A6" s="902" t="str">
        <f>CONCATENATE('Basic Data Input'!B4," (",'Basic Data Input'!B3,") in ",'Basic Data Input'!B5," County, Nebraska")</f>
        <v>Stanton Community Schools (84-0003) in Stanton County, Nebraska</v>
      </c>
      <c r="B6" s="902"/>
      <c r="C6" s="902"/>
      <c r="D6" s="902"/>
      <c r="E6" s="902"/>
      <c r="F6" s="902"/>
      <c r="G6" s="902"/>
      <c r="H6" s="902"/>
      <c r="I6" s="32"/>
      <c r="J6" s="32"/>
      <c r="M6" s="260"/>
      <c r="N6" s="260"/>
      <c r="O6" s="511" t="s">
        <v>629</v>
      </c>
      <c r="P6" s="260"/>
      <c r="Q6" s="260"/>
      <c r="R6" s="260"/>
      <c r="S6" s="260"/>
      <c r="T6" s="260"/>
      <c r="U6" s="260"/>
      <c r="V6" s="260"/>
      <c r="W6" s="260"/>
      <c r="X6" s="260"/>
      <c r="Y6" s="260"/>
      <c r="Z6" s="260"/>
      <c r="AA6" s="260"/>
      <c r="AB6" s="260"/>
      <c r="AC6" s="260"/>
    </row>
    <row r="7" spans="1:29" x14ac:dyDescent="0.25">
      <c r="L7" s="159"/>
      <c r="M7" s="260"/>
      <c r="N7" s="260"/>
      <c r="O7" s="260"/>
      <c r="P7" s="260"/>
      <c r="Q7" s="260"/>
      <c r="R7" s="260"/>
      <c r="S7" s="260"/>
      <c r="T7" s="260"/>
      <c r="U7" s="260"/>
      <c r="V7" s="260"/>
      <c r="W7" s="260"/>
      <c r="X7" s="260"/>
      <c r="Y7" s="260"/>
      <c r="Z7" s="260"/>
      <c r="AA7" s="260"/>
      <c r="AB7" s="260"/>
      <c r="AC7" s="260"/>
    </row>
    <row r="8" spans="1:29" x14ac:dyDescent="0.25">
      <c r="A8" s="903" t="str">
        <f>CONCATENATE("PUBLIC NOTICE is hereby given, in compliance with the provisions of State Statute Sections 13-501 to 13-513, that the governing body will meet on the ",'Basic Data Input'!B9," day of ",'Basic Data Input'!B10,", ",'Basic Data Input'!B11," at ",'Basic Data Input'!B12," o'clock, ",'Basic Data Input'!B13,", at ",'Basic Data Input'!B14," for the purpose of hearing support, opposition, criticism, suggestions or observations of taxpayers relating to the following proposed budget and to consider amendments relative thereto.  The budget detail is available at the office of the"," Clerk/Secretary during regular business hours.")</f>
        <v>PUBLIC NOTICE is hereby given, in compliance with the provisions of State Statute Sections 13-501 to 13-513, that the governing body will meet on the 12th day of September, 2016 at 6:40 o'clock, P.M., at Middle/High School Library for the purpose of hearing support, opposition, criticism, suggestions or observations of taxpayers relating to the following proposed budget and to consider amendments relative thereto.  The budget detail is available at the office of the Clerk/Secretary during regular business hours.</v>
      </c>
      <c r="B8" s="903"/>
      <c r="C8" s="903"/>
      <c r="D8" s="903"/>
      <c r="E8" s="903"/>
      <c r="F8" s="903"/>
      <c r="G8" s="903"/>
      <c r="H8" s="903"/>
      <c r="L8" s="913" t="s">
        <v>630</v>
      </c>
      <c r="M8" s="913"/>
      <c r="N8" s="913"/>
      <c r="O8" s="913"/>
      <c r="P8" s="913"/>
      <c r="Q8" s="913"/>
      <c r="R8" s="913"/>
      <c r="S8" s="913"/>
      <c r="T8" s="260"/>
      <c r="U8" s="260"/>
      <c r="V8" s="260"/>
      <c r="W8" s="260"/>
      <c r="X8" s="260"/>
      <c r="Y8" s="260"/>
      <c r="Z8" s="260"/>
      <c r="AA8" s="260"/>
      <c r="AB8" s="260"/>
      <c r="AC8" s="260"/>
    </row>
    <row r="9" spans="1:29" ht="12.75" customHeight="1" x14ac:dyDescent="0.25">
      <c r="A9" s="903"/>
      <c r="B9" s="903"/>
      <c r="C9" s="903"/>
      <c r="D9" s="903"/>
      <c r="E9" s="903"/>
      <c r="F9" s="903"/>
      <c r="G9" s="903"/>
      <c r="H9" s="903"/>
      <c r="L9" s="907" t="s">
        <v>631</v>
      </c>
      <c r="M9" s="907"/>
      <c r="N9" s="907"/>
      <c r="O9" s="907"/>
      <c r="P9" s="907"/>
      <c r="Q9" s="907"/>
      <c r="R9" s="907"/>
      <c r="S9" s="907"/>
      <c r="T9" s="260"/>
      <c r="U9" s="260"/>
      <c r="V9" s="260"/>
      <c r="W9" s="260"/>
      <c r="X9" s="260"/>
      <c r="Y9" s="260"/>
      <c r="Z9" s="260"/>
      <c r="AA9" s="260"/>
      <c r="AB9" s="260"/>
      <c r="AC9" s="260"/>
    </row>
    <row r="10" spans="1:29" x14ac:dyDescent="0.25">
      <c r="A10" s="903"/>
      <c r="B10" s="903"/>
      <c r="C10" s="903"/>
      <c r="D10" s="903"/>
      <c r="E10" s="903"/>
      <c r="F10" s="903"/>
      <c r="G10" s="903"/>
      <c r="H10" s="903"/>
      <c r="L10" s="907"/>
      <c r="M10" s="907"/>
      <c r="N10" s="907"/>
      <c r="O10" s="907"/>
      <c r="P10" s="907"/>
      <c r="Q10" s="907"/>
      <c r="R10" s="907"/>
      <c r="S10" s="907"/>
      <c r="T10" s="260"/>
      <c r="U10" s="260"/>
      <c r="V10" s="260"/>
      <c r="W10" s="260"/>
      <c r="X10" s="260"/>
      <c r="Y10" s="260"/>
      <c r="Z10" s="260"/>
      <c r="AA10" s="260"/>
      <c r="AB10" s="260"/>
      <c r="AC10" s="260"/>
    </row>
    <row r="11" spans="1:29" x14ac:dyDescent="0.25">
      <c r="A11" s="903"/>
      <c r="B11" s="903"/>
      <c r="C11" s="903"/>
      <c r="D11" s="903"/>
      <c r="E11" s="903"/>
      <c r="F11" s="903"/>
      <c r="G11" s="903"/>
      <c r="H11" s="903"/>
      <c r="L11" s="907"/>
      <c r="M11" s="907"/>
      <c r="N11" s="907"/>
      <c r="O11" s="907"/>
      <c r="P11" s="907"/>
      <c r="Q11" s="907"/>
      <c r="R11" s="907"/>
      <c r="S11" s="907"/>
      <c r="T11" s="260"/>
      <c r="U11" s="260"/>
      <c r="V11" s="260"/>
      <c r="W11" s="260"/>
      <c r="X11" s="260"/>
      <c r="Y11" s="260"/>
      <c r="Z11" s="260"/>
      <c r="AA11" s="260"/>
      <c r="AB11" s="260"/>
      <c r="AC11" s="260"/>
    </row>
    <row r="12" spans="1:29" x14ac:dyDescent="0.25">
      <c r="D12" s="33"/>
      <c r="E12" s="33"/>
      <c r="F12" s="912"/>
      <c r="G12" s="912"/>
      <c r="H12" s="912"/>
      <c r="J12" s="20" t="s">
        <v>72</v>
      </c>
      <c r="L12" s="907"/>
      <c r="M12" s="907"/>
      <c r="N12" s="907"/>
      <c r="O12" s="907"/>
      <c r="P12" s="907"/>
      <c r="Q12" s="907"/>
      <c r="R12" s="907"/>
      <c r="S12" s="907"/>
      <c r="T12" s="260"/>
      <c r="U12" s="260"/>
      <c r="V12" s="260"/>
      <c r="W12" s="260"/>
      <c r="X12" s="260"/>
      <c r="Y12" s="260"/>
      <c r="Z12" s="260"/>
      <c r="AA12" s="260"/>
      <c r="AB12" s="260"/>
      <c r="AC12" s="260"/>
    </row>
    <row r="13" spans="1:29" x14ac:dyDescent="0.25">
      <c r="L13" s="907"/>
      <c r="M13" s="907"/>
      <c r="N13" s="907"/>
      <c r="O13" s="907"/>
      <c r="P13" s="907"/>
      <c r="Q13" s="907"/>
      <c r="R13" s="907"/>
      <c r="S13" s="907"/>
      <c r="T13" s="260"/>
      <c r="U13" s="260"/>
      <c r="V13" s="260"/>
      <c r="W13" s="260"/>
      <c r="X13" s="260"/>
      <c r="Y13" s="260"/>
      <c r="Z13" s="260"/>
      <c r="AA13" s="260"/>
      <c r="AB13" s="260"/>
      <c r="AC13" s="260"/>
    </row>
    <row r="14" spans="1:29" x14ac:dyDescent="0.25">
      <c r="L14" s="31" t="s">
        <v>632</v>
      </c>
      <c r="M14" s="260"/>
      <c r="N14" s="260"/>
      <c r="O14" s="260"/>
      <c r="P14" s="260"/>
      <c r="Q14" s="260"/>
      <c r="R14" s="260"/>
      <c r="S14" s="260"/>
      <c r="T14" s="260"/>
      <c r="U14" s="260"/>
      <c r="V14" s="260"/>
      <c r="W14" s="260"/>
      <c r="X14" s="260"/>
      <c r="Y14" s="260"/>
      <c r="Z14" s="260"/>
      <c r="AA14" s="260"/>
      <c r="AB14" s="260"/>
      <c r="AC14" s="260"/>
    </row>
    <row r="15" spans="1:29" ht="45" customHeight="1" x14ac:dyDescent="0.25">
      <c r="A15" s="34"/>
      <c r="B15" s="35" t="s">
        <v>73</v>
      </c>
      <c r="C15" s="35" t="s">
        <v>74</v>
      </c>
      <c r="D15" s="35" t="s">
        <v>75</v>
      </c>
      <c r="E15" s="34"/>
      <c r="F15" s="910" t="s">
        <v>325</v>
      </c>
      <c r="G15" s="34"/>
      <c r="H15" s="36" t="s">
        <v>76</v>
      </c>
      <c r="L15" s="907" t="s">
        <v>633</v>
      </c>
      <c r="M15" s="907"/>
      <c r="N15" s="907"/>
      <c r="O15" s="907"/>
      <c r="P15" s="907"/>
      <c r="Q15" s="907"/>
      <c r="R15" s="907"/>
      <c r="S15" s="907"/>
      <c r="T15" s="260"/>
      <c r="U15" s="260"/>
      <c r="V15" s="260"/>
      <c r="W15" s="260"/>
      <c r="X15" s="260"/>
      <c r="Y15" s="260"/>
      <c r="Z15" s="260"/>
      <c r="AA15" s="260"/>
      <c r="AB15" s="260"/>
      <c r="AC15" s="260"/>
    </row>
    <row r="16" spans="1:29" ht="53.1" customHeight="1" x14ac:dyDescent="0.25">
      <c r="A16" s="37" t="s">
        <v>77</v>
      </c>
      <c r="B16" s="238" t="s">
        <v>609</v>
      </c>
      <c r="C16" s="238" t="s">
        <v>610</v>
      </c>
      <c r="D16" s="238" t="s">
        <v>611</v>
      </c>
      <c r="E16" s="253" t="s">
        <v>324</v>
      </c>
      <c r="F16" s="911"/>
      <c r="G16" s="37" t="s">
        <v>326</v>
      </c>
      <c r="H16" s="37" t="s">
        <v>327</v>
      </c>
      <c r="J16" s="904" t="s">
        <v>309</v>
      </c>
      <c r="L16" s="512"/>
      <c r="M16" s="260"/>
      <c r="N16" s="260"/>
      <c r="O16" s="260"/>
      <c r="P16" s="260"/>
      <c r="Q16" s="260"/>
      <c r="R16" s="260"/>
      <c r="S16" s="260"/>
      <c r="T16" s="260"/>
      <c r="U16" s="260"/>
      <c r="V16" s="260"/>
      <c r="W16" s="260"/>
      <c r="X16" s="260"/>
      <c r="Y16" s="260"/>
      <c r="Z16" s="260"/>
      <c r="AA16" s="260"/>
      <c r="AB16" s="260"/>
      <c r="AC16" s="260"/>
    </row>
    <row r="17" spans="1:29" ht="18" customHeight="1" x14ac:dyDescent="0.25">
      <c r="A17" s="39" t="s">
        <v>2</v>
      </c>
      <c r="B17" s="40">
        <f>'2014-2015 Actual - Page 4'!H6</f>
        <v>5594474</v>
      </c>
      <c r="C17" s="40">
        <f>'2015-2016 Actual-Est - Page 3'!H6</f>
        <v>5794000</v>
      </c>
      <c r="D17" s="40">
        <f>'2016-2017 Budgeted - Page 2'!H6</f>
        <v>6763260</v>
      </c>
      <c r="E17" s="40">
        <f>'2016-2017 Budgeted - Page 2'!I6</f>
        <v>1500000</v>
      </c>
      <c r="F17" s="40">
        <f>'2016-2017 Budgeted - Page 2'!C6</f>
        <v>3681922</v>
      </c>
      <c r="G17" s="40">
        <f>SUM('2016-2017 Budgeted - Page 2'!F23:F24)</f>
        <v>46276.1</v>
      </c>
      <c r="H17" s="40">
        <f>'2016-2017 Budgeted - Page 2'!F25</f>
        <v>4627614.0999999996</v>
      </c>
      <c r="J17" s="904"/>
      <c r="L17" s="914" t="s">
        <v>634</v>
      </c>
      <c r="M17" s="914"/>
      <c r="N17" s="914"/>
      <c r="O17" s="914"/>
      <c r="P17" s="914"/>
      <c r="Q17" s="914"/>
      <c r="R17" s="914"/>
      <c r="S17" s="914"/>
      <c r="T17" s="260"/>
      <c r="U17" s="260"/>
      <c r="V17" s="260"/>
      <c r="W17" s="260"/>
      <c r="X17" s="260"/>
      <c r="Y17" s="260"/>
      <c r="Z17" s="260"/>
      <c r="AA17" s="260"/>
      <c r="AB17" s="260"/>
      <c r="AC17" s="260"/>
    </row>
    <row r="18" spans="1:29" ht="18" customHeight="1" x14ac:dyDescent="0.25">
      <c r="A18" s="39" t="s">
        <v>5</v>
      </c>
      <c r="B18" s="40">
        <f>'2014-2015 Actual - Page 4'!H7</f>
        <v>35950</v>
      </c>
      <c r="C18" s="40">
        <f>'2015-2016 Actual-Est - Page 3'!H7</f>
        <v>0</v>
      </c>
      <c r="D18" s="40">
        <f>'2016-2017 Budgeted - Page 2'!H7</f>
        <v>530971</v>
      </c>
      <c r="E18" s="41"/>
      <c r="F18" s="40">
        <f>'2016-2017 Budgeted - Page 2'!C7</f>
        <v>530971</v>
      </c>
      <c r="G18" s="41"/>
      <c r="H18" s="41"/>
      <c r="J18" s="904"/>
      <c r="L18" s="907" t="s">
        <v>635</v>
      </c>
      <c r="M18" s="907"/>
      <c r="N18" s="907"/>
      <c r="O18" s="907"/>
      <c r="P18" s="907"/>
      <c r="Q18" s="907"/>
      <c r="R18" s="907"/>
      <c r="S18" s="907"/>
      <c r="T18" s="260"/>
      <c r="U18" s="260"/>
      <c r="V18" s="260"/>
      <c r="W18" s="260"/>
      <c r="X18" s="260"/>
      <c r="Y18" s="260"/>
      <c r="Z18" s="260"/>
      <c r="AA18" s="260"/>
      <c r="AB18" s="260"/>
      <c r="AC18" s="260"/>
    </row>
    <row r="19" spans="1:29" ht="18" customHeight="1" thickBot="1" x14ac:dyDescent="0.3">
      <c r="A19" s="39" t="s">
        <v>6</v>
      </c>
      <c r="B19" s="40">
        <f>'2014-2015 Actual - Page 4'!H8</f>
        <v>0</v>
      </c>
      <c r="C19" s="40">
        <f>'2015-2016 Actual-Est - Page 3'!H8</f>
        <v>0</v>
      </c>
      <c r="D19" s="40">
        <f>'2016-2017 Budgeted - Page 2'!H8</f>
        <v>0</v>
      </c>
      <c r="E19" s="40">
        <f>'2016-2017 Budgeted - Page 2'!I8</f>
        <v>0</v>
      </c>
      <c r="F19" s="40">
        <f>'2016-2017 Budgeted - Page 2'!C8</f>
        <v>0</v>
      </c>
      <c r="G19" s="41"/>
      <c r="H19" s="41"/>
      <c r="J19" s="905"/>
      <c r="L19" s="907"/>
      <c r="M19" s="907"/>
      <c r="N19" s="907"/>
      <c r="O19" s="907"/>
      <c r="P19" s="907"/>
      <c r="Q19" s="907"/>
      <c r="R19" s="907"/>
      <c r="S19" s="907"/>
      <c r="T19" s="260"/>
      <c r="U19" s="260"/>
      <c r="V19" s="260"/>
      <c r="W19" s="260"/>
      <c r="X19" s="260"/>
      <c r="Y19" s="260"/>
      <c r="Z19" s="260"/>
      <c r="AA19" s="260"/>
      <c r="AB19" s="260"/>
      <c r="AC19" s="260"/>
    </row>
    <row r="20" spans="1:29" ht="18" customHeight="1" thickBot="1" x14ac:dyDescent="0.3">
      <c r="A20" s="39" t="s">
        <v>7</v>
      </c>
      <c r="B20" s="40">
        <f>'2014-2015 Actual - Page 4'!H9</f>
        <v>0</v>
      </c>
      <c r="C20" s="40">
        <f>'2015-2016 Actual-Est - Page 3'!H9</f>
        <v>0</v>
      </c>
      <c r="D20" s="40">
        <f>'2016-2017 Budgeted - Page 2'!H9</f>
        <v>0</v>
      </c>
      <c r="E20" s="41"/>
      <c r="F20" s="40">
        <f>'2016-2017 Budgeted - Page 2'!C9</f>
        <v>0</v>
      </c>
      <c r="G20" s="41"/>
      <c r="H20" s="41"/>
      <c r="J20" s="42">
        <f>SUM('Cover - Page 1'!E15:F15)</f>
        <v>228301.01</v>
      </c>
      <c r="L20" s="907"/>
      <c r="M20" s="907"/>
      <c r="N20" s="907"/>
      <c r="O20" s="907"/>
      <c r="P20" s="907"/>
      <c r="Q20" s="907"/>
      <c r="R20" s="907"/>
      <c r="S20" s="907"/>
      <c r="T20" s="260"/>
      <c r="U20" s="260"/>
      <c r="V20" s="260"/>
      <c r="W20" s="260"/>
      <c r="X20" s="260"/>
      <c r="Y20" s="260"/>
      <c r="Z20" s="260"/>
      <c r="AA20" s="260"/>
      <c r="AB20" s="260"/>
      <c r="AC20" s="260"/>
    </row>
    <row r="21" spans="1:29" ht="18" customHeight="1" x14ac:dyDescent="0.25">
      <c r="A21" s="39" t="s">
        <v>8</v>
      </c>
      <c r="B21" s="40">
        <f>'2014-2015 Actual - Page 4'!H10</f>
        <v>275162</v>
      </c>
      <c r="C21" s="40">
        <f>'2015-2016 Actual-Est - Page 3'!H10</f>
        <v>255240</v>
      </c>
      <c r="D21" s="40">
        <f>'2016-2017 Budgeted - Page 2'!H10</f>
        <v>320000</v>
      </c>
      <c r="E21" s="40">
        <f>'2016-2017 Budgeted - Page 2'!I10</f>
        <v>100000</v>
      </c>
      <c r="F21" s="40">
        <f>'2016-2017 Budgeted - Page 2'!C10</f>
        <v>420000</v>
      </c>
      <c r="G21" s="41"/>
      <c r="H21" s="41"/>
      <c r="L21" s="260"/>
      <c r="M21" s="260"/>
      <c r="N21" s="260"/>
      <c r="O21" s="260"/>
      <c r="P21" s="260"/>
      <c r="Q21" s="260"/>
      <c r="R21" s="260"/>
      <c r="S21" s="260"/>
      <c r="T21" s="260"/>
      <c r="U21" s="260"/>
      <c r="V21" s="260"/>
      <c r="W21" s="260"/>
      <c r="X21" s="260"/>
      <c r="Y21" s="260"/>
      <c r="Z21" s="260"/>
      <c r="AA21" s="260"/>
      <c r="AB21" s="260"/>
      <c r="AC21" s="260"/>
    </row>
    <row r="22" spans="1:29" ht="18" customHeight="1" x14ac:dyDescent="0.25">
      <c r="A22" s="39" t="s">
        <v>647</v>
      </c>
      <c r="B22" s="40">
        <f>'2014-2015 Actual - Page 4'!H11</f>
        <v>274572</v>
      </c>
      <c r="C22" s="40">
        <f>'2015-2016 Actual-Est - Page 3'!H11</f>
        <v>258260</v>
      </c>
      <c r="D22" s="40">
        <f>'2016-2017 Budgeted - Page 2'!H11</f>
        <v>335650</v>
      </c>
      <c r="E22" s="40">
        <f>'2016-2017 Budgeted - Page 2'!I11</f>
        <v>0</v>
      </c>
      <c r="F22" s="40">
        <f>'2016-2017 Budgeted - Page 2'!C11</f>
        <v>335650</v>
      </c>
      <c r="G22" s="41"/>
      <c r="H22" s="41"/>
      <c r="J22" s="38"/>
      <c r="L22" s="516" t="s">
        <v>637</v>
      </c>
      <c r="M22" s="260"/>
      <c r="N22" s="260"/>
      <c r="O22" s="260"/>
      <c r="P22" s="260"/>
      <c r="Q22" s="260"/>
      <c r="R22" s="260"/>
      <c r="S22" s="260"/>
      <c r="T22" s="260"/>
      <c r="U22" s="260"/>
      <c r="V22" s="260"/>
      <c r="W22" s="260"/>
      <c r="X22" s="260"/>
      <c r="Y22" s="260"/>
      <c r="Z22" s="260"/>
      <c r="AA22" s="260"/>
      <c r="AB22" s="260"/>
      <c r="AC22" s="260"/>
    </row>
    <row r="23" spans="1:29" ht="18" customHeight="1" x14ac:dyDescent="0.25">
      <c r="A23" s="39" t="s">
        <v>3</v>
      </c>
      <c r="B23" s="40">
        <f>'2014-2015 Actual - Page 4'!H12</f>
        <v>0</v>
      </c>
      <c r="C23" s="40">
        <f>'2015-2016 Actual-Est - Page 3'!H12</f>
        <v>0</v>
      </c>
      <c r="D23" s="40">
        <f>'2016-2017 Budgeted - Page 2'!H12</f>
        <v>0</v>
      </c>
      <c r="E23" s="40">
        <f>'2016-2017 Budgeted - Page 2'!I12</f>
        <v>55835</v>
      </c>
      <c r="F23" s="40">
        <f>'2016-2017 Budgeted - Page 2'!C12</f>
        <v>55835</v>
      </c>
      <c r="G23" s="40">
        <f>SUM('2016-2017 Budgeted - Page 2'!G23:G24)</f>
        <v>0</v>
      </c>
      <c r="H23" s="40">
        <f>'2016-2017 Budgeted - Page 2'!G25</f>
        <v>0</v>
      </c>
      <c r="J23" s="908" t="s">
        <v>310</v>
      </c>
      <c r="L23" s="518" t="s">
        <v>638</v>
      </c>
      <c r="N23" s="519"/>
      <c r="O23" s="519"/>
      <c r="P23" s="519"/>
      <c r="Q23" s="519"/>
      <c r="R23" s="519"/>
      <c r="S23" s="519"/>
      <c r="T23" s="260"/>
      <c r="U23" s="260"/>
      <c r="V23" s="260"/>
      <c r="W23" s="260"/>
      <c r="X23" s="260"/>
      <c r="Y23" s="260"/>
      <c r="Z23" s="260"/>
      <c r="AA23" s="260"/>
      <c r="AB23" s="260"/>
      <c r="AC23" s="260"/>
    </row>
    <row r="24" spans="1:29" ht="18" customHeight="1" x14ac:dyDescent="0.25">
      <c r="A24" s="39" t="s">
        <v>4</v>
      </c>
      <c r="B24" s="40">
        <f>'2014-2015 Actual - Page 4'!H13</f>
        <v>444838</v>
      </c>
      <c r="C24" s="40">
        <f>'2015-2016 Actual-Est - Page 3'!H13</f>
        <v>66905</v>
      </c>
      <c r="D24" s="40">
        <f>'2016-2017 Budgeted - Page 2'!H13</f>
        <v>450500</v>
      </c>
      <c r="E24" s="41"/>
      <c r="F24" s="40">
        <f>'2016-2017 Budgeted - Page 2'!C13</f>
        <v>188653</v>
      </c>
      <c r="G24" s="40">
        <f>SUM('2016-2017 Budgeted - Page 2'!H23:H24)</f>
        <v>2644.92</v>
      </c>
      <c r="H24" s="40">
        <f>'2016-2017 Budgeted - Page 2'!H25</f>
        <v>264491.92</v>
      </c>
      <c r="J24" s="908"/>
      <c r="L24" s="517"/>
      <c r="M24" s="906" t="s">
        <v>639</v>
      </c>
      <c r="N24" s="906"/>
      <c r="O24" s="906"/>
      <c r="P24" s="906"/>
      <c r="Q24" s="906"/>
      <c r="R24" s="906"/>
      <c r="S24" s="906"/>
      <c r="T24" s="260"/>
      <c r="U24" s="260"/>
      <c r="V24" s="260"/>
      <c r="W24" s="260"/>
      <c r="X24" s="260"/>
      <c r="Y24" s="260"/>
      <c r="Z24" s="260"/>
      <c r="AA24" s="260"/>
      <c r="AB24" s="260"/>
      <c r="AC24" s="260"/>
    </row>
    <row r="25" spans="1:29" ht="32.25" customHeight="1" thickBot="1" x14ac:dyDescent="0.3">
      <c r="A25" s="180" t="s">
        <v>349</v>
      </c>
      <c r="B25" s="40">
        <f>'2014-2015 Actual - Page 4'!H14</f>
        <v>1106686</v>
      </c>
      <c r="C25" s="40">
        <f>'2015-2016 Actual-Est - Page 3'!H14</f>
        <v>200042</v>
      </c>
      <c r="D25" s="40">
        <f>'2016-2017 Budgeted - Page 2'!H14</f>
        <v>228600</v>
      </c>
      <c r="E25" s="40">
        <f>'2016-2017 Budgeted - Page 2'!I14</f>
        <v>230000</v>
      </c>
      <c r="F25" s="40">
        <f>'2016-2017 Budgeted - Page 2'!C14</f>
        <v>232582</v>
      </c>
      <c r="G25" s="40">
        <f>SUM('2016-2017 Budgeted - Page 2'!I23:I24)</f>
        <v>2283.0100000000002</v>
      </c>
      <c r="H25" s="40">
        <f>'2016-2017 Budgeted - Page 2'!I25</f>
        <v>228301.01</v>
      </c>
      <c r="J25" s="909"/>
      <c r="L25" s="260"/>
      <c r="M25" s="906"/>
      <c r="N25" s="906"/>
      <c r="O25" s="906"/>
      <c r="P25" s="906"/>
      <c r="Q25" s="906"/>
      <c r="R25" s="906"/>
      <c r="S25" s="906"/>
      <c r="T25" s="260"/>
      <c r="U25" s="260"/>
      <c r="V25" s="260"/>
      <c r="W25" s="260"/>
      <c r="X25" s="260"/>
      <c r="Y25" s="260"/>
      <c r="Z25" s="260"/>
      <c r="AA25" s="260"/>
      <c r="AB25" s="260"/>
      <c r="AC25" s="260"/>
    </row>
    <row r="26" spans="1:29" ht="18" customHeight="1" thickBot="1" x14ac:dyDescent="0.3">
      <c r="A26" s="39" t="s">
        <v>10</v>
      </c>
      <c r="B26" s="40">
        <f>'2014-2015 Actual - Page 4'!H15</f>
        <v>0</v>
      </c>
      <c r="C26" s="40">
        <f>'2015-2016 Actual-Est - Page 3'!H15</f>
        <v>0</v>
      </c>
      <c r="D26" s="40">
        <f>'2016-2017 Budgeted - Page 2'!H15</f>
        <v>0</v>
      </c>
      <c r="E26" s="40">
        <f>'2016-2017 Budgeted - Page 2'!I15</f>
        <v>0</v>
      </c>
      <c r="F26" s="40">
        <f>'2016-2017 Budgeted - Page 2'!C15</f>
        <v>0</v>
      </c>
      <c r="G26" s="41"/>
      <c r="H26" s="41"/>
      <c r="J26" s="42">
        <f>'Cover - Page 1'!H15</f>
        <v>4892106.0199999996</v>
      </c>
      <c r="L26" s="518" t="s">
        <v>640</v>
      </c>
      <c r="N26" s="520"/>
      <c r="O26" s="520"/>
      <c r="P26" s="520"/>
      <c r="Q26" s="520"/>
      <c r="R26" s="520"/>
      <c r="S26" s="520"/>
      <c r="T26" s="260"/>
      <c r="U26" s="260"/>
      <c r="V26" s="260"/>
      <c r="W26" s="260"/>
      <c r="X26" s="260"/>
      <c r="Y26" s="260"/>
      <c r="Z26" s="260"/>
      <c r="AA26" s="260"/>
      <c r="AB26" s="260"/>
      <c r="AC26" s="260"/>
    </row>
    <row r="27" spans="1:29" ht="18" customHeight="1" x14ac:dyDescent="0.25">
      <c r="A27" s="39" t="s">
        <v>348</v>
      </c>
      <c r="B27" s="40">
        <f>'2014-2015 Actual - Page 4'!H16</f>
        <v>12579</v>
      </c>
      <c r="C27" s="40">
        <f>'2015-2016 Actual-Est - Page 3'!H16</f>
        <v>9280</v>
      </c>
      <c r="D27" s="40">
        <f>'2016-2017 Budgeted - Page 2'!H16</f>
        <v>22400</v>
      </c>
      <c r="E27" s="40">
        <f>'2016-2017 Budgeted - Page 2'!I16</f>
        <v>0</v>
      </c>
      <c r="F27" s="40">
        <f>'2016-2017 Budgeted - Page 2'!C16</f>
        <v>22400</v>
      </c>
      <c r="G27" s="41"/>
      <c r="H27" s="41"/>
      <c r="L27" s="260"/>
      <c r="M27" s="906" t="s">
        <v>641</v>
      </c>
      <c r="N27" s="906"/>
      <c r="O27" s="906"/>
      <c r="P27" s="906"/>
      <c r="Q27" s="906"/>
      <c r="R27" s="906"/>
      <c r="S27" s="906"/>
      <c r="T27" s="260"/>
      <c r="U27" s="260"/>
      <c r="V27" s="260"/>
      <c r="W27" s="260"/>
      <c r="X27" s="260"/>
      <c r="Y27" s="260"/>
      <c r="Z27" s="260"/>
      <c r="AA27" s="260"/>
      <c r="AB27" s="260"/>
      <c r="AC27" s="260"/>
    </row>
    <row r="28" spans="1:29" ht="18" customHeight="1" x14ac:dyDescent="0.25">
      <c r="A28" s="175">
        <f>'2016-2017 Budgeted - Page 2'!A17</f>
        <v>0</v>
      </c>
      <c r="B28" s="40">
        <f>'2014-2015 Actual - Page 4'!H17</f>
        <v>0</v>
      </c>
      <c r="C28" s="40">
        <f>'2015-2016 Actual-Est - Page 3'!H17</f>
        <v>0</v>
      </c>
      <c r="D28" s="40">
        <f>'2016-2017 Budgeted - Page 2'!H17</f>
        <v>0</v>
      </c>
      <c r="E28" s="40">
        <f>'2016-2017 Budgeted - Page 2'!I17</f>
        <v>0</v>
      </c>
      <c r="F28" s="40">
        <f>'2016-2017 Budgeted - Page 2'!C17</f>
        <v>0</v>
      </c>
      <c r="G28" s="41"/>
      <c r="H28" s="41"/>
      <c r="J28" s="136"/>
      <c r="L28" s="260"/>
      <c r="M28" s="906"/>
      <c r="N28" s="906"/>
      <c r="O28" s="906"/>
      <c r="P28" s="906"/>
      <c r="Q28" s="906"/>
      <c r="R28" s="906"/>
      <c r="S28" s="906"/>
      <c r="T28" s="260"/>
      <c r="U28" s="260"/>
      <c r="V28" s="260"/>
      <c r="W28" s="260"/>
      <c r="X28" s="260"/>
      <c r="Y28" s="260"/>
      <c r="Z28" s="260"/>
      <c r="AA28" s="260"/>
      <c r="AB28" s="260"/>
      <c r="AC28" s="260"/>
    </row>
    <row r="29" spans="1:29" ht="18" customHeight="1" thickBot="1" x14ac:dyDescent="0.3">
      <c r="A29" s="43" t="s">
        <v>78</v>
      </c>
      <c r="B29" s="40">
        <f t="shared" ref="B29:H29" si="0">SUM(B17:B28)</f>
        <v>7744261</v>
      </c>
      <c r="C29" s="40">
        <f t="shared" si="0"/>
        <v>6583727</v>
      </c>
      <c r="D29" s="40">
        <f t="shared" si="0"/>
        <v>8651381</v>
      </c>
      <c r="E29" s="40">
        <f t="shared" si="0"/>
        <v>1885835</v>
      </c>
      <c r="F29" s="40">
        <f t="shared" si="0"/>
        <v>5468013</v>
      </c>
      <c r="G29" s="40">
        <f t="shared" si="0"/>
        <v>51204.03</v>
      </c>
      <c r="H29" s="44">
        <f t="shared" si="0"/>
        <v>5120407.0299999993</v>
      </c>
      <c r="J29" s="187"/>
      <c r="L29" s="260"/>
      <c r="M29" s="260"/>
      <c r="N29" s="260"/>
      <c r="O29" s="260"/>
      <c r="P29" s="260"/>
      <c r="Q29" s="260"/>
      <c r="R29" s="260"/>
      <c r="S29" s="260"/>
      <c r="T29" s="260"/>
      <c r="U29" s="260"/>
      <c r="V29" s="260"/>
      <c r="W29" s="260"/>
      <c r="X29" s="260"/>
      <c r="Y29" s="260"/>
      <c r="Z29" s="260"/>
      <c r="AA29" s="260"/>
      <c r="AB29" s="260"/>
      <c r="AC29" s="260"/>
    </row>
    <row r="30" spans="1:29" ht="13.8" thickTop="1" x14ac:dyDescent="0.25">
      <c r="J30" s="33"/>
      <c r="L30" s="516" t="s">
        <v>642</v>
      </c>
      <c r="M30" s="260"/>
      <c r="N30" s="260"/>
      <c r="O30" s="260"/>
      <c r="P30" s="260"/>
      <c r="Q30" s="260"/>
      <c r="R30" s="260"/>
      <c r="S30" s="260"/>
      <c r="T30" s="260"/>
      <c r="U30" s="260"/>
      <c r="V30" s="260"/>
      <c r="W30" s="260"/>
      <c r="X30" s="260"/>
      <c r="Y30" s="260"/>
      <c r="Z30" s="260"/>
      <c r="AA30" s="260"/>
      <c r="AB30" s="260"/>
      <c r="AC30" s="260"/>
    </row>
    <row r="31" spans="1:29" x14ac:dyDescent="0.25">
      <c r="F31" s="45"/>
      <c r="G31" s="45"/>
      <c r="H31" s="33"/>
      <c r="L31" s="260"/>
      <c r="M31" s="260"/>
      <c r="N31" s="260"/>
      <c r="O31" s="260"/>
      <c r="P31" s="260"/>
      <c r="Q31" s="260"/>
      <c r="R31" s="260"/>
      <c r="S31" s="260"/>
      <c r="T31" s="260"/>
      <c r="U31" s="260"/>
      <c r="V31" s="260"/>
      <c r="W31" s="260"/>
      <c r="X31" s="260"/>
      <c r="Y31" s="260"/>
      <c r="Z31" s="260"/>
      <c r="AA31" s="260"/>
      <c r="AB31" s="260"/>
      <c r="AC31" s="260"/>
    </row>
    <row r="32" spans="1:29" x14ac:dyDescent="0.25">
      <c r="L32" s="520" t="s">
        <v>643</v>
      </c>
      <c r="M32" s="520"/>
      <c r="N32" s="520"/>
      <c r="O32" s="520"/>
      <c r="P32" s="520"/>
      <c r="Q32" s="520"/>
      <c r="R32" s="520"/>
      <c r="S32" s="520"/>
      <c r="T32" s="260"/>
      <c r="U32" s="260"/>
      <c r="V32" s="260"/>
      <c r="W32" s="260"/>
      <c r="X32" s="260"/>
      <c r="Y32" s="260"/>
      <c r="Z32" s="260"/>
      <c r="AA32" s="260"/>
      <c r="AB32" s="260"/>
      <c r="AC32" s="260"/>
    </row>
    <row r="33" spans="1:29" x14ac:dyDescent="0.25">
      <c r="A33" s="46"/>
      <c r="B33" s="32"/>
      <c r="C33" s="32"/>
      <c r="D33" s="32"/>
      <c r="E33" s="32"/>
      <c r="F33" s="32"/>
      <c r="G33" s="32"/>
      <c r="H33" s="32"/>
      <c r="I33" s="32"/>
      <c r="J33" s="32"/>
      <c r="L33" s="520"/>
      <c r="M33" s="906" t="s">
        <v>644</v>
      </c>
      <c r="N33" s="906"/>
      <c r="O33" s="906"/>
      <c r="P33" s="906"/>
      <c r="Q33" s="906"/>
      <c r="R33" s="906"/>
      <c r="S33" s="906"/>
      <c r="T33" s="260"/>
      <c r="U33" s="260"/>
      <c r="V33" s="260"/>
      <c r="W33" s="260"/>
      <c r="X33" s="260"/>
      <c r="Y33" s="260"/>
      <c r="Z33" s="260"/>
      <c r="AA33" s="260"/>
      <c r="AB33" s="260"/>
      <c r="AC33" s="260"/>
    </row>
    <row r="34" spans="1:29" ht="33" customHeight="1" x14ac:dyDescent="0.25">
      <c r="A34" s="47"/>
      <c r="B34" s="32"/>
      <c r="C34" s="32"/>
      <c r="D34" s="32"/>
      <c r="E34" s="32"/>
      <c r="F34" s="32"/>
      <c r="G34" s="32"/>
      <c r="H34" s="32"/>
      <c r="I34" s="32"/>
      <c r="J34" s="32"/>
      <c r="L34" s="520"/>
      <c r="M34" s="906"/>
      <c r="N34" s="906"/>
      <c r="O34" s="906"/>
      <c r="P34" s="906"/>
      <c r="Q34" s="906"/>
      <c r="R34" s="906"/>
      <c r="S34" s="906"/>
      <c r="T34" s="260"/>
      <c r="U34" s="260"/>
      <c r="V34" s="260"/>
      <c r="W34" s="260"/>
      <c r="X34" s="260"/>
      <c r="Y34" s="260"/>
      <c r="Z34" s="260"/>
      <c r="AA34" s="260"/>
      <c r="AB34" s="260"/>
      <c r="AC34" s="260"/>
    </row>
    <row r="35" spans="1:29" x14ac:dyDescent="0.25">
      <c r="A35" s="48"/>
      <c r="B35" s="32"/>
      <c r="C35" s="32"/>
      <c r="D35" s="32"/>
      <c r="E35" s="32"/>
      <c r="F35" s="32"/>
      <c r="G35" s="32"/>
      <c r="H35" s="32"/>
      <c r="I35" s="32"/>
      <c r="J35" s="32"/>
      <c r="L35" s="520"/>
      <c r="M35" s="520"/>
      <c r="N35" s="520"/>
      <c r="O35" s="520"/>
      <c r="P35" s="520"/>
      <c r="Q35" s="520"/>
      <c r="R35" s="520"/>
      <c r="S35" s="520"/>
      <c r="T35" s="260"/>
      <c r="U35" s="260"/>
      <c r="V35" s="260"/>
      <c r="W35" s="260"/>
      <c r="X35" s="260"/>
      <c r="Y35" s="260"/>
      <c r="Z35" s="260"/>
      <c r="AA35" s="260"/>
      <c r="AB35" s="260"/>
      <c r="AC35" s="260"/>
    </row>
    <row r="36" spans="1:29" x14ac:dyDescent="0.25">
      <c r="L36" s="520" t="s">
        <v>645</v>
      </c>
      <c r="M36" s="520"/>
      <c r="N36" s="520"/>
      <c r="O36" s="520"/>
      <c r="P36" s="520"/>
      <c r="Q36" s="520"/>
      <c r="R36" s="520"/>
      <c r="S36" s="520"/>
      <c r="T36" s="260"/>
      <c r="U36" s="260"/>
      <c r="V36" s="260"/>
      <c r="W36" s="260"/>
      <c r="X36" s="260"/>
      <c r="Y36" s="260"/>
      <c r="Z36" s="260"/>
      <c r="AA36" s="260"/>
      <c r="AB36" s="260"/>
      <c r="AC36" s="260"/>
    </row>
    <row r="37" spans="1:29" ht="40.5" customHeight="1" x14ac:dyDescent="0.25">
      <c r="L37" s="520"/>
      <c r="M37" s="906" t="s">
        <v>646</v>
      </c>
      <c r="N37" s="906"/>
      <c r="O37" s="906"/>
      <c r="P37" s="906"/>
      <c r="Q37" s="906"/>
      <c r="R37" s="906"/>
      <c r="S37" s="906"/>
      <c r="T37" s="260"/>
      <c r="U37" s="260"/>
      <c r="V37" s="260"/>
      <c r="W37" s="260"/>
      <c r="X37" s="260"/>
      <c r="Y37" s="260"/>
      <c r="Z37" s="260"/>
      <c r="AA37" s="260"/>
      <c r="AB37" s="260"/>
      <c r="AC37" s="260"/>
    </row>
    <row r="38" spans="1:29" x14ac:dyDescent="0.25">
      <c r="L38" s="260"/>
      <c r="M38" s="260"/>
      <c r="N38" s="260"/>
      <c r="O38" s="260"/>
      <c r="P38" s="260"/>
      <c r="Q38" s="260"/>
      <c r="R38" s="260"/>
      <c r="S38" s="260"/>
      <c r="T38" s="260"/>
      <c r="U38" s="260"/>
      <c r="V38" s="260"/>
      <c r="W38" s="260"/>
      <c r="X38" s="260"/>
      <c r="Y38" s="260"/>
      <c r="Z38" s="260"/>
      <c r="AA38" s="260"/>
      <c r="AB38" s="260"/>
      <c r="AC38" s="260"/>
    </row>
    <row r="39" spans="1:29" x14ac:dyDescent="0.25">
      <c r="L39" s="260"/>
      <c r="M39" s="260"/>
      <c r="N39" s="260"/>
      <c r="O39" s="260"/>
      <c r="P39" s="260"/>
      <c r="Q39" s="260"/>
      <c r="R39" s="260"/>
      <c r="S39" s="260"/>
      <c r="T39" s="260"/>
      <c r="U39" s="260"/>
      <c r="V39" s="260"/>
      <c r="W39" s="260"/>
      <c r="X39" s="260"/>
      <c r="Y39" s="260"/>
      <c r="Z39" s="260"/>
      <c r="AA39" s="260"/>
      <c r="AB39" s="260"/>
      <c r="AC39" s="260"/>
    </row>
    <row r="40" spans="1:29" x14ac:dyDescent="0.25">
      <c r="L40" s="260"/>
      <c r="M40" s="260"/>
      <c r="N40" s="260"/>
      <c r="O40" s="260"/>
      <c r="P40" s="260"/>
      <c r="Q40" s="260"/>
      <c r="R40" s="260"/>
      <c r="S40" s="260"/>
      <c r="T40" s="260"/>
      <c r="U40" s="260"/>
      <c r="V40" s="260"/>
      <c r="W40" s="260"/>
      <c r="X40" s="260"/>
      <c r="Y40" s="260"/>
      <c r="Z40" s="260"/>
      <c r="AA40" s="260"/>
      <c r="AB40" s="260"/>
      <c r="AC40" s="260"/>
    </row>
    <row r="41" spans="1:29" x14ac:dyDescent="0.25">
      <c r="L41" s="260"/>
      <c r="M41" s="260"/>
      <c r="N41" s="260"/>
      <c r="O41" s="260"/>
      <c r="P41" s="260"/>
      <c r="Q41" s="260"/>
      <c r="R41" s="260"/>
      <c r="S41" s="260"/>
      <c r="T41" s="260"/>
      <c r="U41" s="260"/>
      <c r="V41" s="260"/>
      <c r="W41" s="260"/>
      <c r="X41" s="260"/>
      <c r="Y41" s="260"/>
      <c r="Z41" s="260"/>
      <c r="AA41" s="260"/>
      <c r="AB41" s="260"/>
      <c r="AC41" s="260"/>
    </row>
    <row r="42" spans="1:29" x14ac:dyDescent="0.25">
      <c r="L42" s="260"/>
      <c r="M42" s="260"/>
      <c r="N42" s="260"/>
      <c r="O42" s="260"/>
      <c r="P42" s="260"/>
      <c r="Q42" s="260"/>
      <c r="R42" s="260"/>
      <c r="S42" s="260"/>
      <c r="T42" s="260"/>
      <c r="U42" s="260"/>
      <c r="V42" s="260"/>
      <c r="W42" s="260"/>
      <c r="X42" s="260"/>
      <c r="Y42" s="260"/>
      <c r="Z42" s="260"/>
      <c r="AA42" s="260"/>
      <c r="AB42" s="260"/>
      <c r="AC42" s="260"/>
    </row>
    <row r="43" spans="1:29" x14ac:dyDescent="0.25">
      <c r="L43" s="260"/>
      <c r="M43" s="260"/>
      <c r="N43" s="260"/>
      <c r="O43" s="260"/>
      <c r="P43" s="260"/>
      <c r="Q43" s="260"/>
      <c r="R43" s="260"/>
      <c r="S43" s="260"/>
      <c r="T43" s="260"/>
      <c r="U43" s="260"/>
      <c r="V43" s="260"/>
      <c r="W43" s="260"/>
      <c r="X43" s="260"/>
      <c r="Y43" s="260"/>
      <c r="Z43" s="260"/>
      <c r="AA43" s="260"/>
      <c r="AB43" s="260"/>
      <c r="AC43" s="260"/>
    </row>
    <row r="44" spans="1:29" x14ac:dyDescent="0.25">
      <c r="L44" s="260"/>
      <c r="M44" s="260"/>
      <c r="N44" s="260"/>
      <c r="O44" s="260"/>
      <c r="P44" s="260"/>
      <c r="Q44" s="260"/>
      <c r="R44" s="260"/>
      <c r="S44" s="260"/>
      <c r="T44" s="260"/>
      <c r="U44" s="260"/>
      <c r="V44" s="260"/>
      <c r="W44" s="260"/>
      <c r="X44" s="260"/>
      <c r="Y44" s="260"/>
      <c r="Z44" s="260"/>
      <c r="AA44" s="260"/>
      <c r="AB44" s="260"/>
      <c r="AC44" s="260"/>
    </row>
    <row r="45" spans="1:29" x14ac:dyDescent="0.25">
      <c r="L45" s="260"/>
      <c r="M45" s="260"/>
      <c r="N45" s="260"/>
      <c r="O45" s="260"/>
      <c r="P45" s="260"/>
      <c r="Q45" s="260"/>
      <c r="R45" s="260"/>
      <c r="S45" s="260"/>
      <c r="T45" s="260"/>
      <c r="U45" s="260"/>
      <c r="V45" s="260"/>
      <c r="W45" s="260"/>
      <c r="X45" s="260"/>
      <c r="Y45" s="260"/>
      <c r="Z45" s="260"/>
      <c r="AA45" s="260"/>
      <c r="AB45" s="260"/>
      <c r="AC45" s="260"/>
    </row>
    <row r="46" spans="1:29" x14ac:dyDescent="0.25">
      <c r="L46" s="260"/>
      <c r="M46" s="260"/>
      <c r="N46" s="260"/>
      <c r="O46" s="260"/>
      <c r="P46" s="260"/>
      <c r="Q46" s="260"/>
      <c r="R46" s="260"/>
      <c r="S46" s="260"/>
      <c r="T46" s="260"/>
      <c r="U46" s="260"/>
      <c r="V46" s="260"/>
      <c r="W46" s="260"/>
      <c r="X46" s="260"/>
      <c r="Y46" s="260"/>
      <c r="Z46" s="260"/>
      <c r="AA46" s="260"/>
      <c r="AB46" s="260"/>
      <c r="AC46" s="260"/>
    </row>
    <row r="47" spans="1:29" x14ac:dyDescent="0.25">
      <c r="L47" s="260"/>
      <c r="M47" s="260"/>
      <c r="N47" s="260"/>
      <c r="O47" s="260"/>
      <c r="P47" s="260"/>
      <c r="Q47" s="260"/>
      <c r="R47" s="260"/>
      <c r="S47" s="260"/>
      <c r="T47" s="260"/>
      <c r="U47" s="260"/>
      <c r="V47" s="260"/>
      <c r="W47" s="260"/>
      <c r="X47" s="260"/>
      <c r="Y47" s="260"/>
      <c r="Z47" s="260"/>
      <c r="AA47" s="260"/>
      <c r="AB47" s="260"/>
      <c r="AC47" s="260"/>
    </row>
    <row r="48" spans="1:29" x14ac:dyDescent="0.25">
      <c r="L48" s="260"/>
      <c r="M48" s="260"/>
      <c r="N48" s="260"/>
      <c r="O48" s="260"/>
      <c r="P48" s="260"/>
      <c r="Q48" s="260"/>
      <c r="R48" s="260"/>
      <c r="S48" s="260"/>
      <c r="T48" s="260"/>
      <c r="U48" s="260"/>
      <c r="V48" s="260"/>
      <c r="W48" s="260"/>
      <c r="X48" s="260"/>
      <c r="Y48" s="260"/>
      <c r="Z48" s="260"/>
      <c r="AA48" s="260"/>
      <c r="AB48" s="260"/>
      <c r="AC48" s="260"/>
    </row>
    <row r="49" spans="12:29" x14ac:dyDescent="0.25">
      <c r="L49" s="260"/>
      <c r="M49" s="260"/>
      <c r="N49" s="260"/>
      <c r="O49" s="260"/>
      <c r="P49" s="260"/>
      <c r="Q49" s="260"/>
      <c r="R49" s="260"/>
      <c r="S49" s="260"/>
      <c r="T49" s="260"/>
      <c r="U49" s="260"/>
      <c r="V49" s="260"/>
      <c r="W49" s="260"/>
      <c r="X49" s="260"/>
      <c r="Y49" s="260"/>
      <c r="Z49" s="260"/>
      <c r="AA49" s="260"/>
      <c r="AB49" s="260"/>
      <c r="AC49" s="260"/>
    </row>
    <row r="50" spans="12:29" x14ac:dyDescent="0.25">
      <c r="L50" s="260"/>
      <c r="M50" s="260"/>
      <c r="N50" s="260"/>
      <c r="O50" s="260"/>
      <c r="P50" s="260"/>
      <c r="Q50" s="260"/>
      <c r="R50" s="260"/>
      <c r="S50" s="260"/>
      <c r="T50" s="260"/>
      <c r="U50" s="260"/>
      <c r="V50" s="260"/>
      <c r="W50" s="260"/>
      <c r="X50" s="260"/>
      <c r="Y50" s="260"/>
      <c r="Z50" s="260"/>
      <c r="AA50" s="260"/>
      <c r="AB50" s="260"/>
      <c r="AC50" s="260"/>
    </row>
    <row r="51" spans="12:29" x14ac:dyDescent="0.25">
      <c r="L51" s="260"/>
      <c r="M51" s="260"/>
      <c r="N51" s="260"/>
      <c r="O51" s="260"/>
      <c r="P51" s="260"/>
      <c r="Q51" s="260"/>
      <c r="R51" s="260"/>
      <c r="S51" s="260"/>
      <c r="T51" s="260"/>
      <c r="U51" s="260"/>
      <c r="V51" s="260"/>
      <c r="W51" s="260"/>
      <c r="X51" s="260"/>
      <c r="Y51" s="260"/>
      <c r="Z51" s="260"/>
      <c r="AA51" s="260"/>
      <c r="AB51" s="260"/>
      <c r="AC51" s="260"/>
    </row>
  </sheetData>
  <mergeCells count="15">
    <mergeCell ref="A6:H6"/>
    <mergeCell ref="A8:H11"/>
    <mergeCell ref="J16:J19"/>
    <mergeCell ref="M33:S34"/>
    <mergeCell ref="M37:S37"/>
    <mergeCell ref="M24:S25"/>
    <mergeCell ref="M27:S28"/>
    <mergeCell ref="L18:S20"/>
    <mergeCell ref="J23:J25"/>
    <mergeCell ref="F15:F16"/>
    <mergeCell ref="F12:H12"/>
    <mergeCell ref="L8:S8"/>
    <mergeCell ref="L9:S13"/>
    <mergeCell ref="L15:S15"/>
    <mergeCell ref="L17:S17"/>
  </mergeCells>
  <phoneticPr fontId="16" type="noConversion"/>
  <printOptions horizontalCentered="1" verticalCentered="1"/>
  <pageMargins left="0" right="0" top="0" bottom="0" header="0.5" footer="0.5"/>
  <pageSetup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49"/>
  <sheetViews>
    <sheetView workbookViewId="0">
      <selection activeCell="B7" sqref="B7"/>
    </sheetView>
  </sheetViews>
  <sheetFormatPr defaultColWidth="9.109375" defaultRowHeight="13.2" x14ac:dyDescent="0.25"/>
  <cols>
    <col min="1" max="1" width="25.6640625" style="193" customWidth="1"/>
    <col min="2" max="2" width="21.6640625" style="193" customWidth="1"/>
    <col min="3" max="3" width="16.6640625" style="193" customWidth="1"/>
    <col min="4" max="4" width="22.6640625" style="193" customWidth="1"/>
    <col min="5" max="5" width="2.6640625" style="193" customWidth="1"/>
    <col min="6" max="6" width="21.6640625" style="193" customWidth="1"/>
    <col min="7" max="7" width="16.6640625" style="193" customWidth="1"/>
    <col min="8" max="16384" width="9.109375" style="193"/>
  </cols>
  <sheetData>
    <row r="1" spans="1:31" s="188" customFormat="1" ht="23.4" thickBot="1" x14ac:dyDescent="0.45">
      <c r="A1" s="28" t="s">
        <v>339</v>
      </c>
      <c r="B1" s="223"/>
      <c r="C1" s="223"/>
      <c r="D1" s="223"/>
      <c r="E1" s="223"/>
      <c r="F1" s="223"/>
      <c r="G1" s="224"/>
      <c r="H1" s="254"/>
      <c r="I1" s="254"/>
      <c r="J1" s="254"/>
      <c r="K1" s="254"/>
      <c r="L1" s="254"/>
      <c r="M1" s="254"/>
      <c r="N1" s="254"/>
      <c r="O1" s="254"/>
      <c r="P1" s="254"/>
      <c r="Q1" s="254"/>
      <c r="R1" s="254"/>
      <c r="S1" s="254"/>
      <c r="T1" s="254"/>
      <c r="U1" s="254"/>
      <c r="V1" s="254"/>
      <c r="W1" s="254"/>
      <c r="X1" s="254"/>
      <c r="Y1" s="254"/>
      <c r="Z1" s="254"/>
      <c r="AA1" s="254"/>
      <c r="AB1" s="254"/>
      <c r="AC1" s="254"/>
      <c r="AD1" s="254"/>
      <c r="AE1" s="254"/>
    </row>
    <row r="2" spans="1:31" s="188" customFormat="1" ht="9.9" customHeight="1" x14ac:dyDescent="0.4">
      <c r="A2" s="225"/>
      <c r="B2" s="123"/>
      <c r="C2" s="123"/>
      <c r="D2" s="123"/>
      <c r="E2" s="123"/>
      <c r="F2" s="123"/>
      <c r="G2" s="123"/>
      <c r="H2" s="254"/>
      <c r="I2" s="254"/>
      <c r="J2" s="254"/>
      <c r="K2" s="254"/>
      <c r="L2" s="254"/>
      <c r="M2" s="254"/>
      <c r="N2" s="254"/>
      <c r="O2" s="254"/>
      <c r="P2" s="254"/>
      <c r="Q2" s="254"/>
      <c r="R2" s="254"/>
      <c r="S2" s="254"/>
      <c r="T2" s="254"/>
      <c r="U2" s="254"/>
      <c r="V2" s="254"/>
      <c r="W2" s="254"/>
      <c r="X2" s="254"/>
      <c r="Y2" s="254"/>
      <c r="Z2" s="254"/>
      <c r="AA2" s="254"/>
      <c r="AB2" s="254"/>
      <c r="AC2" s="254"/>
      <c r="AD2" s="254"/>
      <c r="AE2" s="254"/>
    </row>
    <row r="3" spans="1:31" ht="30" customHeight="1" x14ac:dyDescent="0.25">
      <c r="A3" s="917" t="str">
        <f>CONCATENATE('Basic Data Input'!B4," (",'Basic Data Input'!B3,") in ",'Basic Data Input'!B5," County, Nebraska")</f>
        <v>Stanton Community Schools (84-0003) in Stanton County, Nebraska</v>
      </c>
      <c r="B3" s="917"/>
      <c r="C3" s="917"/>
      <c r="D3" s="917"/>
      <c r="E3" s="917"/>
      <c r="F3" s="917"/>
      <c r="G3" s="917"/>
      <c r="H3" s="254"/>
      <c r="I3" s="254"/>
      <c r="J3" s="254"/>
      <c r="K3" s="254"/>
      <c r="L3" s="254"/>
      <c r="M3" s="254"/>
      <c r="N3" s="254"/>
      <c r="O3" s="254"/>
      <c r="P3" s="254"/>
      <c r="Q3" s="254"/>
      <c r="R3" s="254"/>
      <c r="S3" s="254"/>
      <c r="T3" s="254"/>
      <c r="U3" s="254"/>
      <c r="V3" s="254"/>
      <c r="W3" s="254"/>
      <c r="X3" s="254"/>
      <c r="Y3" s="254"/>
      <c r="Z3" s="254"/>
      <c r="AA3" s="254"/>
      <c r="AB3" s="254"/>
      <c r="AC3" s="254"/>
      <c r="AD3" s="254"/>
      <c r="AE3" s="254"/>
    </row>
    <row r="4" spans="1:31" ht="87.9" customHeight="1" x14ac:dyDescent="0.25">
      <c r="A4" s="916" t="str">
        <f>CONCATENATE("PUBLIC NOTICE is hereby given, in compliance with the provisions of State Statute Section 77-1601.02, that the governing body will meet on the ",'Basic Data Input'!B16," day of ",'Basic Data Input'!B17," ",'Basic Data Input'!B18," at ",'Basic Data Input'!B19," o'clock ",'Basic Data Input'!B20,", at ",'Basic Data Input'!B21," for the purpose of hearing support, opposition, criticism, suggestions or observations of taxpayers relating to setting the final tax request at a different amount than the prior year tax request.")</f>
        <v>PUBLIC NOTICE is hereby given, in compliance with the provisions of State Statute Section 77-1601.02, that the governing body will meet on the 14th day of September 2016 at 6:50 o'clock P.M., at Middle/High School Library for the purpose of hearing support, opposition, criticism, suggestions or observations of taxpayers relating to setting the final tax request at a different amount than the prior year tax request.</v>
      </c>
      <c r="B4" s="916"/>
      <c r="C4" s="916"/>
      <c r="D4" s="916"/>
      <c r="E4" s="916"/>
      <c r="F4" s="916"/>
      <c r="G4" s="916"/>
      <c r="H4" s="254"/>
      <c r="I4" s="254"/>
      <c r="J4" s="254"/>
      <c r="K4" s="254"/>
      <c r="L4" s="254"/>
      <c r="M4" s="254"/>
      <c r="N4" s="254"/>
      <c r="O4" s="254"/>
      <c r="P4" s="254"/>
      <c r="Q4" s="254"/>
      <c r="R4" s="254"/>
      <c r="S4" s="254"/>
      <c r="T4" s="254"/>
      <c r="U4" s="254"/>
      <c r="V4" s="254"/>
      <c r="W4" s="254"/>
      <c r="X4" s="254"/>
      <c r="Y4" s="254"/>
      <c r="Z4" s="254"/>
      <c r="AA4" s="254"/>
      <c r="AB4" s="254"/>
      <c r="AC4" s="254"/>
      <c r="AD4" s="254"/>
      <c r="AE4" s="254"/>
    </row>
    <row r="5" spans="1:31" x14ac:dyDescent="0.25">
      <c r="A5" s="22"/>
      <c r="B5" s="22"/>
      <c r="C5" s="22"/>
      <c r="D5" s="22"/>
      <c r="E5" s="22"/>
      <c r="F5" s="22"/>
      <c r="G5" s="22"/>
      <c r="H5" s="254"/>
      <c r="I5" s="254"/>
      <c r="J5" s="254"/>
      <c r="K5" s="254"/>
      <c r="L5" s="254"/>
      <c r="M5" s="254"/>
      <c r="N5" s="254"/>
      <c r="O5" s="254"/>
      <c r="P5" s="254"/>
      <c r="Q5" s="254"/>
      <c r="R5" s="254"/>
      <c r="S5" s="254"/>
      <c r="T5" s="254"/>
      <c r="U5" s="254"/>
      <c r="V5" s="254"/>
      <c r="W5" s="254"/>
      <c r="X5" s="254"/>
      <c r="Y5" s="254"/>
      <c r="Z5" s="254"/>
      <c r="AA5" s="254"/>
      <c r="AB5" s="254"/>
      <c r="AC5" s="254"/>
      <c r="AD5" s="254"/>
      <c r="AE5" s="254"/>
    </row>
    <row r="6" spans="1:31" ht="18.600000000000001" x14ac:dyDescent="0.45">
      <c r="A6" s="22"/>
      <c r="B6" s="915" t="s">
        <v>583</v>
      </c>
      <c r="C6" s="915"/>
      <c r="D6" s="915"/>
      <c r="E6" s="22"/>
      <c r="F6" s="915" t="s">
        <v>617</v>
      </c>
      <c r="G6" s="915"/>
      <c r="H6" s="254"/>
      <c r="I6" s="254"/>
      <c r="J6" s="254"/>
      <c r="K6" s="254"/>
      <c r="L6" s="254"/>
      <c r="M6" s="254"/>
      <c r="N6" s="254"/>
      <c r="O6" s="254"/>
      <c r="P6" s="254"/>
      <c r="Q6" s="254"/>
      <c r="R6" s="254"/>
      <c r="S6" s="254"/>
      <c r="T6" s="254"/>
      <c r="U6" s="254"/>
      <c r="V6" s="254"/>
      <c r="W6" s="254"/>
      <c r="X6" s="254"/>
      <c r="Y6" s="254"/>
      <c r="Z6" s="254"/>
      <c r="AA6" s="254"/>
      <c r="AB6" s="254"/>
      <c r="AC6" s="254"/>
      <c r="AD6" s="254"/>
      <c r="AE6" s="254"/>
    </row>
    <row r="7" spans="1:31" ht="52.8" x14ac:dyDescent="0.25">
      <c r="A7" s="226" t="s">
        <v>340</v>
      </c>
      <c r="B7" s="238" t="s">
        <v>612</v>
      </c>
      <c r="C7" s="238" t="s">
        <v>613</v>
      </c>
      <c r="D7" s="238" t="s">
        <v>614</v>
      </c>
      <c r="E7" s="227"/>
      <c r="F7" s="238" t="s">
        <v>615</v>
      </c>
      <c r="G7" s="238" t="s">
        <v>616</v>
      </c>
      <c r="H7" s="254"/>
      <c r="I7" s="254"/>
      <c r="J7" s="254"/>
      <c r="K7" s="254"/>
      <c r="L7" s="254"/>
      <c r="M7" s="254"/>
      <c r="N7" s="254"/>
      <c r="O7" s="254"/>
      <c r="P7" s="254"/>
      <c r="Q7" s="254"/>
      <c r="R7" s="254"/>
      <c r="S7" s="254"/>
      <c r="T7" s="254"/>
      <c r="U7" s="254"/>
      <c r="V7" s="254"/>
      <c r="W7" s="254"/>
      <c r="X7" s="254"/>
      <c r="Y7" s="254"/>
      <c r="Z7" s="254"/>
      <c r="AA7" s="254"/>
      <c r="AB7" s="254"/>
      <c r="AC7" s="254"/>
      <c r="AD7" s="254"/>
      <c r="AE7" s="254"/>
    </row>
    <row r="8" spans="1:31" ht="35.1" customHeight="1" x14ac:dyDescent="0.25">
      <c r="A8" s="226" t="s">
        <v>14</v>
      </c>
      <c r="B8" s="355"/>
      <c r="C8" s="356"/>
      <c r="D8" s="356">
        <f>ROUND(IF('Cover - Page 1'!$J$18=0,0,('Special Hearing'!B8/'Cover - Page 1'!$J$18)*100),6)</f>
        <v>0</v>
      </c>
      <c r="E8" s="357"/>
      <c r="F8" s="355">
        <f>'Cover - Page 1'!J11</f>
        <v>4627614.0999999996</v>
      </c>
      <c r="G8" s="356">
        <f>ROUND(IF('Cover - Page 1'!$J$18=0,0,('Special Hearing'!F8/'Cover - Page 1'!$J$18)*100),6)</f>
        <v>0.76595800000000003</v>
      </c>
      <c r="H8" s="254"/>
      <c r="I8" s="254"/>
      <c r="J8" s="254"/>
      <c r="K8" s="254"/>
      <c r="L8" s="254"/>
      <c r="M8" s="254"/>
      <c r="N8" s="254"/>
      <c r="O8" s="254"/>
      <c r="P8" s="254"/>
      <c r="Q8" s="254"/>
      <c r="R8" s="254"/>
      <c r="S8" s="254"/>
      <c r="T8" s="254"/>
      <c r="U8" s="254"/>
      <c r="V8" s="254"/>
      <c r="W8" s="254"/>
      <c r="X8" s="254"/>
      <c r="Y8" s="254"/>
      <c r="Z8" s="254"/>
      <c r="AA8" s="254"/>
      <c r="AB8" s="254"/>
      <c r="AC8" s="254"/>
      <c r="AD8" s="254"/>
      <c r="AE8" s="254"/>
    </row>
    <row r="9" spans="1:31" ht="35.1" customHeight="1" x14ac:dyDescent="0.25">
      <c r="A9" s="392" t="s">
        <v>417</v>
      </c>
      <c r="B9" s="355"/>
      <c r="C9" s="356"/>
      <c r="D9" s="356">
        <f>ROUND(IF('Cover - Page 1'!$J$18=0,0,('Special Hearing'!B9/'Cover - Page 1'!$J$18)*100),6)</f>
        <v>0</v>
      </c>
      <c r="E9" s="357"/>
      <c r="F9" s="355">
        <f>'Cover - Page 1'!J12</f>
        <v>0</v>
      </c>
      <c r="G9" s="356">
        <f>ROUND(IF('Cover - Page 1'!$J$18=0,0,('Special Hearing'!F9/'Cover - Page 1'!$J$18)*100),6)</f>
        <v>0</v>
      </c>
      <c r="H9" s="254"/>
      <c r="I9" s="254"/>
      <c r="J9" s="254"/>
      <c r="K9" s="254"/>
      <c r="L9" s="254"/>
      <c r="M9" s="254"/>
      <c r="N9" s="254"/>
      <c r="O9" s="254"/>
      <c r="P9" s="254"/>
      <c r="Q9" s="254"/>
      <c r="R9" s="254"/>
      <c r="S9" s="254"/>
      <c r="T9" s="254"/>
      <c r="U9" s="254"/>
      <c r="V9" s="254"/>
      <c r="W9" s="254"/>
      <c r="X9" s="254"/>
      <c r="Y9" s="254"/>
      <c r="Z9" s="254"/>
      <c r="AA9" s="254"/>
      <c r="AB9" s="254"/>
      <c r="AC9" s="254"/>
      <c r="AD9" s="254"/>
      <c r="AE9" s="254"/>
    </row>
    <row r="10" spans="1:31" ht="35.1" customHeight="1" x14ac:dyDescent="0.25">
      <c r="A10" s="392" t="s">
        <v>351</v>
      </c>
      <c r="B10" s="355"/>
      <c r="C10" s="356"/>
      <c r="D10" s="356">
        <f>ROUND(IF('Cover - Page 1'!$J$18=0,0,('Special Hearing'!B10/'Cover - Page 1'!$J$18)*100),6)</f>
        <v>0</v>
      </c>
      <c r="E10" s="357"/>
      <c r="F10" s="355"/>
      <c r="G10" s="356">
        <f>ROUND(IF('Cover - Page 1'!$J$18=0,0,('Special Hearing'!F10/'Cover - Page 1'!$J$18)*100),6)</f>
        <v>0</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row>
    <row r="11" spans="1:31" ht="35.1" customHeight="1" x14ac:dyDescent="0.25">
      <c r="A11" s="392" t="s">
        <v>352</v>
      </c>
      <c r="B11" s="355"/>
      <c r="C11" s="356"/>
      <c r="D11" s="356">
        <f>ROUND(IF('Cover - Page 1'!$J$18=0,0,('Special Hearing'!B11/'Cover - Page 1'!$J$18)*100),6)</f>
        <v>0</v>
      </c>
      <c r="E11" s="357"/>
      <c r="F11" s="355"/>
      <c r="G11" s="356">
        <f>ROUND(IF('Cover - Page 1'!$J$18=0,0,('Special Hearing'!F11/'Cover - Page 1'!$J$18)*100),6)</f>
        <v>0</v>
      </c>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row>
    <row r="12" spans="1:31" ht="35.1" customHeight="1" x14ac:dyDescent="0.25">
      <c r="A12" s="392" t="s">
        <v>359</v>
      </c>
      <c r="B12" s="355"/>
      <c r="C12" s="356"/>
      <c r="D12" s="356">
        <f>ROUND(IF('Cover - Page 1'!$J$18=0,0,('Special Hearing'!B12/'Cover - Page 1'!$J$18)*100),6)</f>
        <v>0</v>
      </c>
      <c r="E12" s="357"/>
      <c r="F12" s="355"/>
      <c r="G12" s="356">
        <f>ROUND(IF('Cover - Page 1'!$J$18=0,0,('Special Hearing'!F12/'Cover - Page 1'!$J$18)*100),6)</f>
        <v>0</v>
      </c>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row>
    <row r="13" spans="1:31" ht="35.1" customHeight="1" x14ac:dyDescent="0.25">
      <c r="A13" s="399" t="s">
        <v>40</v>
      </c>
      <c r="B13" s="355"/>
      <c r="C13" s="356"/>
      <c r="D13" s="356">
        <f>ROUND(IF('Cover - Page 1'!$J$18=0,0,('Special Hearing'!B13/'Cover - Page 1'!$J$18)*100),6)</f>
        <v>0</v>
      </c>
      <c r="E13" s="357"/>
      <c r="F13" s="355">
        <f>'Cover - Page 1'!J13</f>
        <v>264491.92</v>
      </c>
      <c r="G13" s="356">
        <f>ROUND(IF('Cover - Page 1'!$J$18=0,0,('Special Hearing'!F13/'Cover - Page 1'!$J$18)*100),6)</f>
        <v>4.3777999999999997E-2</v>
      </c>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row>
    <row r="14" spans="1:31" ht="35.1" customHeight="1" x14ac:dyDescent="0.25">
      <c r="A14" s="400" t="s">
        <v>416</v>
      </c>
      <c r="B14" s="355"/>
      <c r="C14" s="356"/>
      <c r="D14" s="356">
        <f>ROUND(IF('Cover - Page 1'!$J$18=0,0,('Special Hearing'!B14/'Cover - Page 1'!$J$18)*100),6)</f>
        <v>0</v>
      </c>
      <c r="E14" s="357"/>
      <c r="F14" s="355">
        <f>'Cover - Page 1'!J14</f>
        <v>228301.01</v>
      </c>
      <c r="G14" s="356">
        <f>ROUND(IF('Cover - Page 1'!$J$18=0,0,('Special Hearing'!F14/'Cover - Page 1'!$J$18)*100),6)</f>
        <v>3.7788000000000002E-2</v>
      </c>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row>
    <row r="15" spans="1:31" ht="35.1" customHeight="1" x14ac:dyDescent="0.25">
      <c r="A15" s="400" t="s">
        <v>353</v>
      </c>
      <c r="B15" s="355"/>
      <c r="C15" s="356"/>
      <c r="D15" s="356">
        <f>ROUND(IF('Cover - Page 1'!$J$18=0,0,('Special Hearing'!B15/'Cover - Page 1'!$J$18)*100),6)</f>
        <v>0</v>
      </c>
      <c r="E15" s="357"/>
      <c r="F15" s="355"/>
      <c r="G15" s="356">
        <f>ROUND(IF('Cover - Page 1'!$J$18=0,0,('Special Hearing'!F15/'Cover - Page 1'!$J$18)*100),6)</f>
        <v>0</v>
      </c>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row>
    <row r="16" spans="1:31" ht="35.1" customHeight="1" x14ac:dyDescent="0.25">
      <c r="A16" s="400" t="s">
        <v>354</v>
      </c>
      <c r="B16" s="355"/>
      <c r="C16" s="356"/>
      <c r="D16" s="356">
        <f>ROUND(IF('Cover - Page 1'!$J$18=0,0,('Special Hearing'!B16/'Cover - Page 1'!$J$18)*100),6)</f>
        <v>0</v>
      </c>
      <c r="E16" s="357"/>
      <c r="F16" s="355"/>
      <c r="G16" s="356">
        <f>ROUND(IF('Cover - Page 1'!$J$18=0,0,('Special Hearing'!F16/'Cover - Page 1'!$J$18)*100),6)</f>
        <v>0</v>
      </c>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row>
    <row r="17" spans="5:31" x14ac:dyDescent="0.25">
      <c r="E17" s="22"/>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row>
    <row r="18" spans="5:31" x14ac:dyDescent="0.25">
      <c r="E18" s="22"/>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row>
    <row r="19" spans="5:31" x14ac:dyDescent="0.25">
      <c r="E19" s="22"/>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row>
    <row r="20" spans="5:31" x14ac:dyDescent="0.25">
      <c r="E20" s="22"/>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row>
    <row r="21" spans="5:31" x14ac:dyDescent="0.25">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row>
    <row r="22" spans="5:31" x14ac:dyDescent="0.25">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row>
    <row r="23" spans="5:31" x14ac:dyDescent="0.25">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row>
    <row r="24" spans="5:31" x14ac:dyDescent="0.25">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row>
    <row r="25" spans="5:31" x14ac:dyDescent="0.25">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row>
    <row r="26" spans="5:31" x14ac:dyDescent="0.25">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row>
    <row r="27" spans="5:31" x14ac:dyDescent="0.25">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row>
    <row r="28" spans="5:31" x14ac:dyDescent="0.25">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row>
    <row r="29" spans="5:31" x14ac:dyDescent="0.25">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row>
    <row r="30" spans="5:31" x14ac:dyDescent="0.25">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row>
    <row r="31" spans="5:31" x14ac:dyDescent="0.25">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row>
    <row r="32" spans="5:31" x14ac:dyDescent="0.25">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row>
    <row r="33" spans="8:31" x14ac:dyDescent="0.25">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row>
    <row r="34" spans="8:31" x14ac:dyDescent="0.25">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row>
    <row r="35" spans="8:31" x14ac:dyDescent="0.25">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row>
    <row r="36" spans="8:31" x14ac:dyDescent="0.25">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row>
    <row r="37" spans="8:31" x14ac:dyDescent="0.25">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row>
    <row r="38" spans="8:31" x14ac:dyDescent="0.25">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row>
    <row r="39" spans="8:31" x14ac:dyDescent="0.25">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row>
    <row r="40" spans="8:31" x14ac:dyDescent="0.25">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row>
    <row r="41" spans="8:31" x14ac:dyDescent="0.25">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row>
    <row r="42" spans="8:31" x14ac:dyDescent="0.25">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row>
    <row r="43" spans="8:31" x14ac:dyDescent="0.25">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row>
    <row r="44" spans="8:31" x14ac:dyDescent="0.25">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row>
    <row r="45" spans="8:31" x14ac:dyDescent="0.25">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row>
    <row r="46" spans="8:31" x14ac:dyDescent="0.25">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row>
    <row r="47" spans="8:31" x14ac:dyDescent="0.25">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row>
    <row r="48" spans="8:31" x14ac:dyDescent="0.25">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row>
    <row r="49" spans="8:31" x14ac:dyDescent="0.25">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row>
  </sheetData>
  <mergeCells count="4">
    <mergeCell ref="B6:D6"/>
    <mergeCell ref="F6:G6"/>
    <mergeCell ref="A4:G4"/>
    <mergeCell ref="A3:G3"/>
  </mergeCells>
  <phoneticPr fontId="0" type="noConversion"/>
  <printOptions horizontalCentered="1" verticalCentered="1"/>
  <pageMargins left="0.5" right="0.5" top="0.5" bottom="0.5" header="0.5" footer="0.5"/>
  <pageSetup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showZeros="0" workbookViewId="0">
      <selection activeCell="A22" sqref="A22"/>
    </sheetView>
  </sheetViews>
  <sheetFormatPr defaultColWidth="9.109375" defaultRowHeight="13.2" x14ac:dyDescent="0.25"/>
  <cols>
    <col min="1" max="1" width="21.6640625" style="20" customWidth="1"/>
    <col min="2" max="8" width="16.6640625" style="20" customWidth="1"/>
    <col min="9" max="9" width="2.6640625" style="20" customWidth="1"/>
    <col min="10" max="10" width="18.6640625" style="20" customWidth="1"/>
    <col min="11" max="16384" width="9.109375" style="20"/>
  </cols>
  <sheetData>
    <row r="1" spans="1:31" ht="23.4" thickBot="1" x14ac:dyDescent="0.45">
      <c r="A1" s="28" t="s">
        <v>420</v>
      </c>
      <c r="B1" s="29"/>
      <c r="C1" s="29"/>
      <c r="D1" s="29"/>
      <c r="E1" s="29"/>
      <c r="F1" s="29"/>
      <c r="G1" s="29"/>
      <c r="H1" s="29"/>
      <c r="I1" s="29"/>
      <c r="J1" s="30"/>
      <c r="L1" s="260"/>
      <c r="M1" s="260"/>
      <c r="N1" s="260"/>
      <c r="O1" s="260"/>
      <c r="P1" s="260"/>
      <c r="Q1" s="260"/>
      <c r="R1" s="260"/>
      <c r="S1" s="260"/>
      <c r="T1" s="260"/>
      <c r="U1" s="260"/>
      <c r="V1" s="260"/>
      <c r="W1" s="260"/>
      <c r="X1" s="260"/>
      <c r="Y1" s="260"/>
      <c r="Z1" s="260"/>
      <c r="AA1" s="260"/>
      <c r="AB1" s="260"/>
      <c r="AC1" s="260"/>
      <c r="AD1" s="260"/>
      <c r="AE1" s="260"/>
    </row>
    <row r="2" spans="1:31" x14ac:dyDescent="0.25">
      <c r="L2" s="260"/>
      <c r="M2" s="260"/>
      <c r="N2" s="260"/>
      <c r="O2" s="260"/>
      <c r="P2" s="260"/>
      <c r="Q2" s="260"/>
      <c r="R2" s="260"/>
      <c r="S2" s="260"/>
      <c r="T2" s="260"/>
      <c r="U2" s="260"/>
      <c r="V2" s="260"/>
      <c r="W2" s="260"/>
      <c r="X2" s="260"/>
      <c r="Y2" s="260"/>
      <c r="Z2" s="260"/>
      <c r="AA2" s="260"/>
      <c r="AB2" s="260"/>
      <c r="AC2" s="260"/>
      <c r="AD2" s="260"/>
      <c r="AE2" s="260"/>
    </row>
    <row r="3" spans="1:31" x14ac:dyDescent="0.25">
      <c r="A3" s="20" t="s">
        <v>70</v>
      </c>
      <c r="L3" s="260"/>
      <c r="M3" s="260"/>
      <c r="N3" s="260"/>
      <c r="O3" s="260"/>
      <c r="P3" s="260"/>
      <c r="Q3" s="260"/>
      <c r="R3" s="260"/>
      <c r="S3" s="260"/>
      <c r="T3" s="260"/>
      <c r="U3" s="260"/>
      <c r="V3" s="260"/>
      <c r="W3" s="260"/>
      <c r="X3" s="260"/>
      <c r="Y3" s="260"/>
      <c r="Z3" s="260"/>
      <c r="AA3" s="260"/>
      <c r="AB3" s="260"/>
      <c r="AC3" s="260"/>
      <c r="AD3" s="260"/>
      <c r="AE3" s="260"/>
    </row>
    <row r="4" spans="1:31" x14ac:dyDescent="0.25">
      <c r="A4" s="31" t="s">
        <v>316</v>
      </c>
      <c r="L4" s="260"/>
      <c r="M4" s="260"/>
      <c r="N4" s="260"/>
      <c r="O4" s="260"/>
      <c r="P4" s="260"/>
      <c r="Q4" s="260"/>
      <c r="R4" s="260"/>
      <c r="S4" s="260"/>
      <c r="T4" s="260"/>
      <c r="U4" s="260"/>
      <c r="V4" s="260"/>
      <c r="W4" s="260"/>
      <c r="X4" s="260"/>
      <c r="Y4" s="260"/>
      <c r="Z4" s="260"/>
      <c r="AA4" s="260"/>
      <c r="AB4" s="260"/>
      <c r="AC4" s="260"/>
      <c r="AD4" s="260"/>
      <c r="AE4" s="260"/>
    </row>
    <row r="5" spans="1:31" x14ac:dyDescent="0.25">
      <c r="A5" s="20" t="s">
        <v>71</v>
      </c>
      <c r="L5" s="260"/>
      <c r="M5" s="260"/>
      <c r="N5" s="260"/>
      <c r="O5" s="260"/>
      <c r="P5" s="260"/>
      <c r="Q5" s="260"/>
      <c r="R5" s="260"/>
      <c r="S5" s="260"/>
      <c r="T5" s="260"/>
      <c r="U5" s="260"/>
      <c r="V5" s="260"/>
      <c r="W5" s="260"/>
      <c r="X5" s="260"/>
      <c r="Y5" s="260"/>
      <c r="Z5" s="260"/>
      <c r="AA5" s="260"/>
      <c r="AB5" s="260"/>
      <c r="AC5" s="260"/>
      <c r="AD5" s="260"/>
      <c r="AE5" s="260"/>
    </row>
    <row r="6" spans="1:31" ht="20.100000000000001" customHeight="1" x14ac:dyDescent="0.25">
      <c r="A6" s="902" t="str">
        <f>CONCATENATE('Basic Data Input'!B4," (",'Basic Data Input'!B3,") in ",'Basic Data Input'!B5," County, Nebraska")</f>
        <v>Stanton Community Schools (84-0003) in Stanton County, Nebraska</v>
      </c>
      <c r="B6" s="902"/>
      <c r="C6" s="902"/>
      <c r="D6" s="902"/>
      <c r="E6" s="902"/>
      <c r="F6" s="902"/>
      <c r="G6" s="902"/>
      <c r="H6" s="902"/>
      <c r="I6" s="32"/>
      <c r="J6" s="32"/>
      <c r="L6" s="918" t="s">
        <v>590</v>
      </c>
      <c r="M6" s="918"/>
      <c r="N6" s="918"/>
      <c r="O6" s="918"/>
      <c r="P6" s="918"/>
      <c r="Q6" s="918"/>
      <c r="R6" s="260"/>
      <c r="S6" s="260"/>
      <c r="T6" s="260"/>
      <c r="U6" s="260"/>
      <c r="V6" s="260"/>
      <c r="W6" s="260"/>
      <c r="X6" s="260"/>
      <c r="Y6" s="260"/>
      <c r="Z6" s="260"/>
      <c r="AA6" s="260"/>
      <c r="AB6" s="260"/>
      <c r="AC6" s="260"/>
      <c r="AD6" s="260"/>
      <c r="AE6" s="260"/>
    </row>
    <row r="7" spans="1:31" x14ac:dyDescent="0.25">
      <c r="K7" s="494"/>
      <c r="L7" s="918"/>
      <c r="M7" s="918"/>
      <c r="N7" s="918"/>
      <c r="O7" s="918"/>
      <c r="P7" s="918"/>
      <c r="Q7" s="918"/>
      <c r="R7" s="260"/>
      <c r="S7" s="260"/>
      <c r="T7" s="260"/>
      <c r="U7" s="260"/>
      <c r="V7" s="260"/>
      <c r="W7" s="260"/>
      <c r="X7" s="260"/>
      <c r="Y7" s="260"/>
      <c r="Z7" s="260"/>
      <c r="AA7" s="260"/>
      <c r="AB7" s="260"/>
      <c r="AC7" s="260"/>
      <c r="AD7" s="260"/>
      <c r="AE7" s="260"/>
    </row>
    <row r="8" spans="1:31" ht="12.75" customHeight="1" x14ac:dyDescent="0.25">
      <c r="A8" s="919" t="s">
        <v>618</v>
      </c>
      <c r="B8" s="919"/>
      <c r="C8" s="919"/>
      <c r="D8" s="919"/>
      <c r="E8" s="919"/>
      <c r="F8" s="919"/>
      <c r="G8" s="919"/>
      <c r="H8" s="919"/>
      <c r="L8" s="918"/>
      <c r="M8" s="918"/>
      <c r="N8" s="918"/>
      <c r="O8" s="918"/>
      <c r="P8" s="918"/>
      <c r="Q8" s="918"/>
      <c r="R8" s="260"/>
      <c r="S8" s="260"/>
      <c r="T8" s="260"/>
      <c r="U8" s="260"/>
      <c r="V8" s="260"/>
      <c r="W8" s="260"/>
      <c r="X8" s="260"/>
      <c r="Y8" s="260"/>
      <c r="Z8" s="260"/>
      <c r="AA8" s="260"/>
      <c r="AB8" s="260"/>
      <c r="AC8" s="260"/>
      <c r="AD8" s="260"/>
      <c r="AE8" s="260"/>
    </row>
    <row r="9" spans="1:31" x14ac:dyDescent="0.25">
      <c r="A9" s="919"/>
      <c r="B9" s="919"/>
      <c r="C9" s="919"/>
      <c r="D9" s="919"/>
      <c r="E9" s="919"/>
      <c r="F9" s="919"/>
      <c r="G9" s="919"/>
      <c r="H9" s="919"/>
      <c r="L9" s="918"/>
      <c r="M9" s="918"/>
      <c r="N9" s="918"/>
      <c r="O9" s="918"/>
      <c r="P9" s="918"/>
      <c r="Q9" s="918"/>
      <c r="R9" s="260"/>
      <c r="S9" s="260"/>
      <c r="T9" s="260"/>
      <c r="U9" s="260"/>
      <c r="V9" s="260"/>
      <c r="W9" s="260"/>
      <c r="X9" s="260"/>
      <c r="Y9" s="260"/>
      <c r="Z9" s="260"/>
      <c r="AA9" s="260"/>
      <c r="AB9" s="260"/>
      <c r="AC9" s="260"/>
      <c r="AD9" s="260"/>
      <c r="AE9" s="260"/>
    </row>
    <row r="10" spans="1:31" x14ac:dyDescent="0.25">
      <c r="A10" s="919"/>
      <c r="B10" s="919"/>
      <c r="C10" s="919"/>
      <c r="D10" s="919"/>
      <c r="E10" s="919"/>
      <c r="F10" s="919"/>
      <c r="G10" s="919"/>
      <c r="H10" s="919"/>
      <c r="L10" s="260"/>
      <c r="M10" s="260"/>
      <c r="N10" s="260"/>
      <c r="O10" s="260"/>
      <c r="P10" s="260"/>
      <c r="Q10" s="260"/>
      <c r="R10" s="260"/>
      <c r="S10" s="260"/>
      <c r="T10" s="260"/>
      <c r="U10" s="260"/>
      <c r="V10" s="260"/>
      <c r="W10" s="260"/>
      <c r="X10" s="260"/>
      <c r="Y10" s="260"/>
      <c r="Z10" s="260"/>
      <c r="AA10" s="260"/>
      <c r="AB10" s="260"/>
      <c r="AC10" s="260"/>
      <c r="AD10" s="260"/>
      <c r="AE10" s="260"/>
    </row>
    <row r="11" spans="1:31" ht="41.25" customHeight="1" x14ac:dyDescent="0.25">
      <c r="A11" s="919"/>
      <c r="B11" s="919"/>
      <c r="C11" s="919"/>
      <c r="D11" s="919"/>
      <c r="E11" s="919"/>
      <c r="F11" s="919"/>
      <c r="G11" s="919"/>
      <c r="H11" s="919"/>
      <c r="L11" s="260"/>
      <c r="M11" s="260"/>
      <c r="N11" s="260"/>
      <c r="O11" s="260"/>
      <c r="P11" s="260"/>
      <c r="Q11" s="260"/>
      <c r="R11" s="260"/>
      <c r="S11" s="260"/>
      <c r="T11" s="260"/>
      <c r="U11" s="260"/>
      <c r="V11" s="260"/>
      <c r="W11" s="260"/>
      <c r="X11" s="260"/>
      <c r="Y11" s="260"/>
      <c r="Z11" s="260"/>
      <c r="AA11" s="260"/>
      <c r="AB11" s="260"/>
      <c r="AC11" s="260"/>
      <c r="AD11" s="260"/>
      <c r="AE11" s="260"/>
    </row>
    <row r="12" spans="1:31" x14ac:dyDescent="0.25">
      <c r="D12" s="33"/>
      <c r="E12" s="33"/>
      <c r="F12" s="912"/>
      <c r="G12" s="912"/>
      <c r="H12" s="912"/>
      <c r="J12" s="20" t="s">
        <v>72</v>
      </c>
      <c r="L12" s="260"/>
      <c r="M12" s="260"/>
      <c r="N12" s="260"/>
      <c r="O12" s="260"/>
      <c r="P12" s="260"/>
      <c r="Q12" s="260"/>
      <c r="R12" s="260"/>
      <c r="S12" s="260"/>
      <c r="T12" s="260"/>
      <c r="U12" s="260"/>
      <c r="V12" s="260"/>
      <c r="W12" s="260"/>
      <c r="X12" s="260"/>
      <c r="Y12" s="260"/>
      <c r="Z12" s="260"/>
      <c r="AA12" s="260"/>
      <c r="AB12" s="260"/>
      <c r="AC12" s="260"/>
      <c r="AD12" s="260"/>
      <c r="AE12" s="260"/>
    </row>
    <row r="13" spans="1:31" x14ac:dyDescent="0.25">
      <c r="D13" s="31" t="s">
        <v>589</v>
      </c>
      <c r="L13" s="260"/>
      <c r="M13" s="260"/>
      <c r="N13" s="260"/>
      <c r="O13" s="260"/>
      <c r="P13" s="260"/>
      <c r="Q13" s="260"/>
      <c r="R13" s="260"/>
      <c r="S13" s="260"/>
      <c r="T13" s="260"/>
      <c r="U13" s="260"/>
      <c r="V13" s="260"/>
      <c r="W13" s="260"/>
      <c r="X13" s="260"/>
      <c r="Y13" s="260"/>
      <c r="Z13" s="260"/>
      <c r="AA13" s="260"/>
      <c r="AB13" s="260"/>
      <c r="AC13" s="260"/>
      <c r="AD13" s="260"/>
      <c r="AE13" s="260"/>
    </row>
    <row r="14" spans="1:31" ht="39.6" x14ac:dyDescent="0.25">
      <c r="A14" s="34"/>
      <c r="B14" s="35" t="s">
        <v>73</v>
      </c>
      <c r="C14" s="35" t="s">
        <v>74</v>
      </c>
      <c r="D14" s="35" t="s">
        <v>75</v>
      </c>
      <c r="E14" s="34"/>
      <c r="F14" s="910" t="s">
        <v>325</v>
      </c>
      <c r="G14" s="34"/>
      <c r="H14" s="36" t="s">
        <v>76</v>
      </c>
      <c r="L14" s="260"/>
      <c r="M14" s="260"/>
      <c r="N14" s="260"/>
      <c r="O14" s="260"/>
      <c r="P14" s="260"/>
      <c r="Q14" s="260"/>
      <c r="R14" s="260"/>
      <c r="S14" s="260"/>
      <c r="T14" s="260"/>
      <c r="U14" s="260"/>
      <c r="V14" s="260"/>
      <c r="W14" s="260"/>
      <c r="X14" s="260"/>
      <c r="Y14" s="260"/>
      <c r="Z14" s="260"/>
      <c r="AA14" s="260"/>
      <c r="AB14" s="260"/>
      <c r="AC14" s="260"/>
      <c r="AD14" s="260"/>
      <c r="AE14" s="260"/>
    </row>
    <row r="15" spans="1:31" ht="53.1" customHeight="1" x14ac:dyDescent="0.25">
      <c r="A15" s="37" t="s">
        <v>77</v>
      </c>
      <c r="B15" s="238" t="s">
        <v>609</v>
      </c>
      <c r="C15" s="238" t="s">
        <v>610</v>
      </c>
      <c r="D15" s="238" t="s">
        <v>611</v>
      </c>
      <c r="E15" s="253" t="s">
        <v>324</v>
      </c>
      <c r="F15" s="911"/>
      <c r="G15" s="37" t="s">
        <v>326</v>
      </c>
      <c r="H15" s="37" t="s">
        <v>327</v>
      </c>
      <c r="J15" s="904" t="s">
        <v>309</v>
      </c>
      <c r="L15" s="260"/>
      <c r="M15" s="260"/>
      <c r="N15" s="260"/>
      <c r="O15" s="260"/>
      <c r="P15" s="260"/>
      <c r="Q15" s="260"/>
      <c r="R15" s="260"/>
      <c r="S15" s="260"/>
      <c r="T15" s="260"/>
      <c r="U15" s="260"/>
      <c r="V15" s="260"/>
      <c r="W15" s="260"/>
      <c r="X15" s="260"/>
      <c r="Y15" s="260"/>
      <c r="Z15" s="260"/>
      <c r="AA15" s="260"/>
      <c r="AB15" s="260"/>
      <c r="AC15" s="260"/>
      <c r="AD15" s="260"/>
      <c r="AE15" s="260"/>
    </row>
    <row r="16" spans="1:31" ht="18" customHeight="1" x14ac:dyDescent="0.25">
      <c r="A16" s="39" t="s">
        <v>2</v>
      </c>
      <c r="B16" s="40">
        <f>'2014-2015 Actual - Page 4'!H6</f>
        <v>5594474</v>
      </c>
      <c r="C16" s="40">
        <f>'2015-2016 Actual-Est - Page 3'!H6</f>
        <v>5794000</v>
      </c>
      <c r="D16" s="40">
        <f>'2016-2017 Budgeted - Page 2'!H6</f>
        <v>6763260</v>
      </c>
      <c r="E16" s="40">
        <f>'2016-2017 Budgeted - Page 2'!I6</f>
        <v>1500000</v>
      </c>
      <c r="F16" s="40">
        <f>'2016-2017 Budgeted - Page 2'!C6</f>
        <v>3681922</v>
      </c>
      <c r="G16" s="40">
        <f>SUM('2016-2017 Budgeted - Page 2'!F23:F24)</f>
        <v>46276.1</v>
      </c>
      <c r="H16" s="40">
        <f>'2016-2017 Budgeted - Page 2'!F25</f>
        <v>4627614.0999999996</v>
      </c>
      <c r="J16" s="904"/>
      <c r="L16" s="260"/>
      <c r="M16" s="260"/>
      <c r="N16" s="260"/>
      <c r="O16" s="260"/>
      <c r="P16" s="260"/>
      <c r="Q16" s="260"/>
      <c r="R16" s="260"/>
      <c r="S16" s="260"/>
      <c r="T16" s="260"/>
      <c r="U16" s="260"/>
      <c r="V16" s="260"/>
      <c r="W16" s="260"/>
      <c r="X16" s="260"/>
      <c r="Y16" s="260"/>
      <c r="Z16" s="260"/>
      <c r="AA16" s="260"/>
      <c r="AB16" s="260"/>
      <c r="AC16" s="260"/>
      <c r="AD16" s="260"/>
      <c r="AE16" s="260"/>
    </row>
    <row r="17" spans="1:31" ht="18" customHeight="1" x14ac:dyDescent="0.25">
      <c r="A17" s="39" t="s">
        <v>5</v>
      </c>
      <c r="B17" s="40">
        <f>'2014-2015 Actual - Page 4'!H7</f>
        <v>35950</v>
      </c>
      <c r="C17" s="40">
        <f>'2015-2016 Actual-Est - Page 3'!H7</f>
        <v>0</v>
      </c>
      <c r="D17" s="40">
        <f>'2016-2017 Budgeted - Page 2'!H7</f>
        <v>530971</v>
      </c>
      <c r="E17" s="41"/>
      <c r="F17" s="40">
        <f>'2016-2017 Budgeted - Page 2'!C7</f>
        <v>530971</v>
      </c>
      <c r="G17" s="41"/>
      <c r="H17" s="41"/>
      <c r="J17" s="904"/>
      <c r="L17" s="260"/>
      <c r="M17" s="260"/>
      <c r="N17" s="260"/>
      <c r="O17" s="260"/>
      <c r="P17" s="260"/>
      <c r="Q17" s="260"/>
      <c r="R17" s="260"/>
      <c r="S17" s="260"/>
      <c r="T17" s="260"/>
      <c r="U17" s="260"/>
      <c r="V17" s="260"/>
      <c r="W17" s="260"/>
      <c r="X17" s="260"/>
      <c r="Y17" s="260"/>
      <c r="Z17" s="260"/>
      <c r="AA17" s="260"/>
      <c r="AB17" s="260"/>
      <c r="AC17" s="260"/>
      <c r="AD17" s="260"/>
      <c r="AE17" s="260"/>
    </row>
    <row r="18" spans="1:31" ht="18" customHeight="1" thickBot="1" x14ac:dyDescent="0.3">
      <c r="A18" s="39" t="s">
        <v>6</v>
      </c>
      <c r="B18" s="40">
        <f>'2014-2015 Actual - Page 4'!H8</f>
        <v>0</v>
      </c>
      <c r="C18" s="40">
        <f>'2015-2016 Actual-Est - Page 3'!H8</f>
        <v>0</v>
      </c>
      <c r="D18" s="40">
        <f>'2016-2017 Budgeted - Page 2'!H8</f>
        <v>0</v>
      </c>
      <c r="E18" s="40">
        <f>'2016-2017 Budgeted - Page 2'!I8</f>
        <v>0</v>
      </c>
      <c r="F18" s="40">
        <f>'2016-2017 Budgeted - Page 2'!C8</f>
        <v>0</v>
      </c>
      <c r="G18" s="41"/>
      <c r="H18" s="41"/>
      <c r="J18" s="905"/>
      <c r="L18" s="260"/>
      <c r="M18" s="260"/>
      <c r="N18" s="260"/>
      <c r="O18" s="260"/>
      <c r="P18" s="260"/>
      <c r="Q18" s="260"/>
      <c r="R18" s="260"/>
      <c r="S18" s="260"/>
      <c r="T18" s="260"/>
      <c r="U18" s="260"/>
      <c r="V18" s="260"/>
      <c r="W18" s="260"/>
      <c r="X18" s="260"/>
      <c r="Y18" s="260"/>
      <c r="Z18" s="260"/>
      <c r="AA18" s="260"/>
      <c r="AB18" s="260"/>
      <c r="AC18" s="260"/>
      <c r="AD18" s="260"/>
      <c r="AE18" s="260"/>
    </row>
    <row r="19" spans="1:31" ht="18" customHeight="1" thickBot="1" x14ac:dyDescent="0.3">
      <c r="A19" s="39" t="s">
        <v>7</v>
      </c>
      <c r="B19" s="40">
        <f>'2014-2015 Actual - Page 4'!H9</f>
        <v>0</v>
      </c>
      <c r="C19" s="40">
        <f>'2015-2016 Actual-Est - Page 3'!H9</f>
        <v>0</v>
      </c>
      <c r="D19" s="40">
        <f>'2016-2017 Budgeted - Page 2'!H9</f>
        <v>0</v>
      </c>
      <c r="E19" s="41"/>
      <c r="F19" s="40">
        <f>'2016-2017 Budgeted - Page 2'!C9</f>
        <v>0</v>
      </c>
      <c r="G19" s="41"/>
      <c r="H19" s="41"/>
      <c r="J19" s="42">
        <f>SUM('Cover - Page 1'!E15:F15)</f>
        <v>228301.01</v>
      </c>
      <c r="L19" s="260"/>
      <c r="M19" s="260"/>
      <c r="N19" s="260"/>
      <c r="O19" s="260"/>
      <c r="P19" s="260"/>
      <c r="Q19" s="260"/>
      <c r="R19" s="260"/>
      <c r="S19" s="260"/>
      <c r="T19" s="260"/>
      <c r="U19" s="260"/>
      <c r="V19" s="260"/>
      <c r="W19" s="260"/>
      <c r="X19" s="260"/>
      <c r="Y19" s="260"/>
      <c r="Z19" s="260"/>
      <c r="AA19" s="260"/>
      <c r="AB19" s="260"/>
      <c r="AC19" s="260"/>
      <c r="AD19" s="260"/>
      <c r="AE19" s="260"/>
    </row>
    <row r="20" spans="1:31" ht="18" customHeight="1" x14ac:dyDescent="0.25">
      <c r="A20" s="39" t="s">
        <v>8</v>
      </c>
      <c r="B20" s="40">
        <f>'2014-2015 Actual - Page 4'!H10</f>
        <v>275162</v>
      </c>
      <c r="C20" s="40">
        <f>'2015-2016 Actual-Est - Page 3'!H10</f>
        <v>255240</v>
      </c>
      <c r="D20" s="40">
        <f>'2016-2017 Budgeted - Page 2'!H10</f>
        <v>320000</v>
      </c>
      <c r="E20" s="40">
        <f>'2016-2017 Budgeted - Page 2'!I10</f>
        <v>100000</v>
      </c>
      <c r="F20" s="40">
        <f>'2016-2017 Budgeted - Page 2'!C10</f>
        <v>420000</v>
      </c>
      <c r="G20" s="41"/>
      <c r="H20" s="41"/>
      <c r="L20" s="260"/>
      <c r="M20" s="260"/>
      <c r="N20" s="260"/>
      <c r="O20" s="260"/>
      <c r="P20" s="260"/>
      <c r="Q20" s="260"/>
      <c r="R20" s="260"/>
      <c r="S20" s="260"/>
      <c r="T20" s="260"/>
      <c r="U20" s="260"/>
      <c r="V20" s="260"/>
      <c r="W20" s="260"/>
      <c r="X20" s="260"/>
      <c r="Y20" s="260"/>
      <c r="Z20" s="260"/>
      <c r="AA20" s="260"/>
      <c r="AB20" s="260"/>
      <c r="AC20" s="260"/>
      <c r="AD20" s="260"/>
      <c r="AE20" s="260"/>
    </row>
    <row r="21" spans="1:31" ht="18" customHeight="1" x14ac:dyDescent="0.25">
      <c r="A21" s="39" t="s">
        <v>647</v>
      </c>
      <c r="B21" s="40">
        <f>'2014-2015 Actual - Page 4'!H11</f>
        <v>274572</v>
      </c>
      <c r="C21" s="40">
        <f>'2015-2016 Actual-Est - Page 3'!H11</f>
        <v>258260</v>
      </c>
      <c r="D21" s="40">
        <f>'2016-2017 Budgeted - Page 2'!H11</f>
        <v>335650</v>
      </c>
      <c r="E21" s="40">
        <f>'2016-2017 Budgeted - Page 2'!I11</f>
        <v>0</v>
      </c>
      <c r="F21" s="40">
        <f>'2016-2017 Budgeted - Page 2'!C11</f>
        <v>335650</v>
      </c>
      <c r="G21" s="41"/>
      <c r="H21" s="41"/>
      <c r="J21" s="38"/>
      <c r="L21" s="260"/>
      <c r="M21" s="260"/>
      <c r="N21" s="260"/>
      <c r="O21" s="260"/>
      <c r="P21" s="260"/>
      <c r="Q21" s="260"/>
      <c r="R21" s="260"/>
      <c r="S21" s="260"/>
      <c r="T21" s="260"/>
      <c r="U21" s="260"/>
      <c r="V21" s="260"/>
      <c r="W21" s="260"/>
      <c r="X21" s="260"/>
      <c r="Y21" s="260"/>
      <c r="Z21" s="260"/>
      <c r="AA21" s="260"/>
      <c r="AB21" s="260"/>
      <c r="AC21" s="260"/>
      <c r="AD21" s="260"/>
      <c r="AE21" s="260"/>
    </row>
    <row r="22" spans="1:31" ht="18" customHeight="1" x14ac:dyDescent="0.25">
      <c r="A22" s="39" t="s">
        <v>3</v>
      </c>
      <c r="B22" s="40">
        <f>'2014-2015 Actual - Page 4'!H12</f>
        <v>0</v>
      </c>
      <c r="C22" s="40">
        <f>'2015-2016 Actual-Est - Page 3'!H12</f>
        <v>0</v>
      </c>
      <c r="D22" s="40">
        <f>'2016-2017 Budgeted - Page 2'!H12</f>
        <v>0</v>
      </c>
      <c r="E22" s="40">
        <f>'2016-2017 Budgeted - Page 2'!I12</f>
        <v>55835</v>
      </c>
      <c r="F22" s="40">
        <f>'2016-2017 Budgeted - Page 2'!C12</f>
        <v>55835</v>
      </c>
      <c r="G22" s="40">
        <f>SUM('2016-2017 Budgeted - Page 2'!G23:G24)</f>
        <v>0</v>
      </c>
      <c r="H22" s="40">
        <f>'2016-2017 Budgeted - Page 2'!G25</f>
        <v>0</v>
      </c>
      <c r="J22" s="908" t="s">
        <v>310</v>
      </c>
      <c r="L22" s="260"/>
      <c r="M22" s="260"/>
      <c r="N22" s="260"/>
      <c r="O22" s="260"/>
      <c r="P22" s="260"/>
      <c r="Q22" s="260"/>
      <c r="R22" s="260"/>
      <c r="S22" s="260"/>
      <c r="T22" s="260"/>
      <c r="U22" s="260"/>
      <c r="V22" s="260"/>
      <c r="W22" s="260"/>
      <c r="X22" s="260"/>
      <c r="Y22" s="260"/>
      <c r="Z22" s="260"/>
      <c r="AA22" s="260"/>
      <c r="AB22" s="260"/>
      <c r="AC22" s="260"/>
      <c r="AD22" s="260"/>
      <c r="AE22" s="260"/>
    </row>
    <row r="23" spans="1:31" ht="18" customHeight="1" x14ac:dyDescent="0.25">
      <c r="A23" s="39" t="s">
        <v>4</v>
      </c>
      <c r="B23" s="40">
        <f>'2014-2015 Actual - Page 4'!H13</f>
        <v>444838</v>
      </c>
      <c r="C23" s="40">
        <f>'2015-2016 Actual-Est - Page 3'!H13</f>
        <v>66905</v>
      </c>
      <c r="D23" s="40">
        <f>'2016-2017 Budgeted - Page 2'!H13</f>
        <v>450500</v>
      </c>
      <c r="E23" s="41"/>
      <c r="F23" s="40">
        <f>'2016-2017 Budgeted - Page 2'!C13</f>
        <v>188653</v>
      </c>
      <c r="G23" s="40">
        <f>SUM('2016-2017 Budgeted - Page 2'!H23:H24)</f>
        <v>2644.92</v>
      </c>
      <c r="H23" s="40">
        <f>'2016-2017 Budgeted - Page 2'!H25</f>
        <v>264491.92</v>
      </c>
      <c r="J23" s="908"/>
      <c r="L23" s="260"/>
      <c r="M23" s="260"/>
      <c r="N23" s="260"/>
      <c r="O23" s="260"/>
      <c r="P23" s="260"/>
      <c r="Q23" s="260"/>
      <c r="R23" s="260"/>
      <c r="S23" s="260"/>
      <c r="T23" s="260"/>
      <c r="U23" s="260"/>
      <c r="V23" s="260"/>
      <c r="W23" s="260"/>
      <c r="X23" s="260"/>
      <c r="Y23" s="260"/>
      <c r="Z23" s="260"/>
      <c r="AA23" s="260"/>
      <c r="AB23" s="260"/>
      <c r="AC23" s="260"/>
      <c r="AD23" s="260"/>
      <c r="AE23" s="260"/>
    </row>
    <row r="24" spans="1:31" ht="35.1" customHeight="1" thickBot="1" x14ac:dyDescent="0.3">
      <c r="A24" s="180" t="s">
        <v>349</v>
      </c>
      <c r="B24" s="40">
        <f>'2014-2015 Actual - Page 4'!H14</f>
        <v>1106686</v>
      </c>
      <c r="C24" s="40">
        <f>'2015-2016 Actual-Est - Page 3'!H14</f>
        <v>200042</v>
      </c>
      <c r="D24" s="40">
        <f>'2016-2017 Budgeted - Page 2'!H14</f>
        <v>228600</v>
      </c>
      <c r="E24" s="40">
        <f>'2016-2017 Budgeted - Page 2'!I14</f>
        <v>230000</v>
      </c>
      <c r="F24" s="40">
        <f>'2016-2017 Budgeted - Page 2'!C14</f>
        <v>232582</v>
      </c>
      <c r="G24" s="40">
        <f>SUM('2016-2017 Budgeted - Page 2'!I23:I24)</f>
        <v>2283.0100000000002</v>
      </c>
      <c r="H24" s="40">
        <f>'2016-2017 Budgeted - Page 2'!I25</f>
        <v>228301.01</v>
      </c>
      <c r="J24" s="909"/>
      <c r="L24" s="260"/>
      <c r="M24" s="260"/>
      <c r="N24" s="260"/>
      <c r="O24" s="260"/>
      <c r="P24" s="260"/>
      <c r="Q24" s="260"/>
      <c r="R24" s="260"/>
      <c r="S24" s="260"/>
      <c r="T24" s="260"/>
      <c r="U24" s="260"/>
      <c r="V24" s="260"/>
      <c r="W24" s="260"/>
      <c r="X24" s="260"/>
      <c r="Y24" s="260"/>
      <c r="Z24" s="260"/>
      <c r="AA24" s="260"/>
      <c r="AB24" s="260"/>
      <c r="AC24" s="260"/>
      <c r="AD24" s="260"/>
      <c r="AE24" s="260"/>
    </row>
    <row r="25" spans="1:31" ht="18" customHeight="1" thickBot="1" x14ac:dyDescent="0.3">
      <c r="A25" s="39" t="s">
        <v>10</v>
      </c>
      <c r="B25" s="40">
        <f>'2014-2015 Actual - Page 4'!H15</f>
        <v>0</v>
      </c>
      <c r="C25" s="40">
        <f>'2015-2016 Actual-Est - Page 3'!H15</f>
        <v>0</v>
      </c>
      <c r="D25" s="40">
        <f>'2016-2017 Budgeted - Page 2'!H15</f>
        <v>0</v>
      </c>
      <c r="E25" s="40">
        <f>'2016-2017 Budgeted - Page 2'!I15</f>
        <v>0</v>
      </c>
      <c r="F25" s="40">
        <f>'2016-2017 Budgeted - Page 2'!C15</f>
        <v>0</v>
      </c>
      <c r="G25" s="41"/>
      <c r="H25" s="41"/>
      <c r="J25" s="42">
        <f>'Cover - Page 1'!H15</f>
        <v>4892106.0199999996</v>
      </c>
      <c r="L25" s="260"/>
      <c r="M25" s="260"/>
      <c r="N25" s="260"/>
      <c r="O25" s="260"/>
      <c r="P25" s="260"/>
      <c r="Q25" s="260"/>
      <c r="R25" s="260"/>
      <c r="S25" s="260"/>
      <c r="T25" s="260"/>
      <c r="U25" s="260"/>
      <c r="V25" s="260"/>
      <c r="W25" s="260"/>
      <c r="X25" s="260"/>
      <c r="Y25" s="260"/>
      <c r="Z25" s="260"/>
      <c r="AA25" s="260"/>
      <c r="AB25" s="260"/>
      <c r="AC25" s="260"/>
      <c r="AD25" s="260"/>
      <c r="AE25" s="260"/>
    </row>
    <row r="26" spans="1:31" ht="18" customHeight="1" x14ac:dyDescent="0.25">
      <c r="A26" s="39" t="s">
        <v>348</v>
      </c>
      <c r="B26" s="40">
        <f>'2014-2015 Actual - Page 4'!H16</f>
        <v>12579</v>
      </c>
      <c r="C26" s="40">
        <f>'2015-2016 Actual-Est - Page 3'!H16</f>
        <v>9280</v>
      </c>
      <c r="D26" s="40">
        <f>'2016-2017 Budgeted - Page 2'!H16</f>
        <v>22400</v>
      </c>
      <c r="E26" s="40">
        <f>'2016-2017 Budgeted - Page 2'!I16</f>
        <v>0</v>
      </c>
      <c r="F26" s="40">
        <f>'2016-2017 Budgeted - Page 2'!C16</f>
        <v>22400</v>
      </c>
      <c r="G26" s="41"/>
      <c r="H26" s="41"/>
      <c r="L26" s="260"/>
      <c r="M26" s="260"/>
      <c r="N26" s="260"/>
      <c r="O26" s="260"/>
      <c r="P26" s="260"/>
      <c r="Q26" s="260"/>
      <c r="R26" s="260"/>
      <c r="S26" s="260"/>
      <c r="T26" s="260"/>
      <c r="U26" s="260"/>
      <c r="V26" s="260"/>
      <c r="W26" s="260"/>
      <c r="X26" s="260"/>
      <c r="Y26" s="260"/>
      <c r="Z26" s="260"/>
      <c r="AA26" s="260"/>
      <c r="AB26" s="260"/>
      <c r="AC26" s="260"/>
      <c r="AD26" s="260"/>
      <c r="AE26" s="260"/>
    </row>
    <row r="27" spans="1:31" ht="18" customHeight="1" x14ac:dyDescent="0.25">
      <c r="A27" s="175">
        <f>'2016-2017 Budgeted - Page 2'!A17</f>
        <v>0</v>
      </c>
      <c r="B27" s="40">
        <f>'2014-2015 Actual - Page 4'!H17</f>
        <v>0</v>
      </c>
      <c r="C27" s="40">
        <f>'2015-2016 Actual-Est - Page 3'!H17</f>
        <v>0</v>
      </c>
      <c r="D27" s="40">
        <f>'2016-2017 Budgeted - Page 2'!H17</f>
        <v>0</v>
      </c>
      <c r="E27" s="40">
        <f>'2016-2017 Budgeted - Page 2'!I17</f>
        <v>0</v>
      </c>
      <c r="F27" s="40">
        <f>'2016-2017 Budgeted - Page 2'!C17</f>
        <v>0</v>
      </c>
      <c r="G27" s="41"/>
      <c r="H27" s="41"/>
      <c r="J27" s="136"/>
      <c r="L27" s="260"/>
      <c r="M27" s="260"/>
      <c r="N27" s="260"/>
      <c r="O27" s="260"/>
      <c r="P27" s="260"/>
      <c r="Q27" s="260"/>
      <c r="R27" s="260"/>
      <c r="S27" s="260"/>
      <c r="T27" s="260"/>
      <c r="U27" s="260"/>
      <c r="V27" s="260"/>
      <c r="W27" s="260"/>
      <c r="X27" s="260"/>
      <c r="Y27" s="260"/>
      <c r="Z27" s="260"/>
      <c r="AA27" s="260"/>
      <c r="AB27" s="260"/>
      <c r="AC27" s="260"/>
      <c r="AD27" s="260"/>
      <c r="AE27" s="260"/>
    </row>
    <row r="28" spans="1:31" ht="18" customHeight="1" thickBot="1" x14ac:dyDescent="0.3">
      <c r="A28" s="43" t="s">
        <v>78</v>
      </c>
      <c r="B28" s="40">
        <f t="shared" ref="B28:H28" si="0">SUM(B16:B27)</f>
        <v>7744261</v>
      </c>
      <c r="C28" s="40">
        <f t="shared" si="0"/>
        <v>6583727</v>
      </c>
      <c r="D28" s="40">
        <f t="shared" si="0"/>
        <v>8651381</v>
      </c>
      <c r="E28" s="40">
        <f t="shared" si="0"/>
        <v>1885835</v>
      </c>
      <c r="F28" s="40">
        <f t="shared" si="0"/>
        <v>5468013</v>
      </c>
      <c r="G28" s="40">
        <f t="shared" si="0"/>
        <v>51204.03</v>
      </c>
      <c r="H28" s="44">
        <f t="shared" si="0"/>
        <v>5120407.0299999993</v>
      </c>
      <c r="J28" s="187"/>
      <c r="L28" s="260"/>
      <c r="M28" s="260"/>
      <c r="N28" s="260"/>
      <c r="O28" s="260"/>
      <c r="P28" s="260"/>
      <c r="Q28" s="260"/>
      <c r="R28" s="260"/>
      <c r="S28" s="260"/>
      <c r="T28" s="260"/>
      <c r="U28" s="260"/>
      <c r="V28" s="260"/>
      <c r="W28" s="260"/>
      <c r="X28" s="260"/>
      <c r="Y28" s="260"/>
      <c r="Z28" s="260"/>
      <c r="AA28" s="260"/>
      <c r="AB28" s="260"/>
      <c r="AC28" s="260"/>
      <c r="AD28" s="260"/>
      <c r="AE28" s="260"/>
    </row>
    <row r="29" spans="1:31" ht="33" customHeight="1" thickTop="1" x14ac:dyDescent="0.25">
      <c r="D29" s="31" t="s">
        <v>588</v>
      </c>
      <c r="J29" s="33"/>
      <c r="L29" s="260"/>
      <c r="M29" s="260"/>
      <c r="N29" s="260"/>
      <c r="O29" s="260"/>
      <c r="P29" s="260"/>
      <c r="Q29" s="260"/>
      <c r="R29" s="260"/>
      <c r="S29" s="260"/>
      <c r="T29" s="260"/>
      <c r="U29" s="260"/>
      <c r="V29" s="260"/>
      <c r="W29" s="260"/>
      <c r="X29" s="260"/>
      <c r="Y29" s="260"/>
      <c r="Z29" s="260"/>
      <c r="AA29" s="260"/>
      <c r="AB29" s="260"/>
      <c r="AC29" s="260"/>
      <c r="AD29" s="260"/>
      <c r="AE29" s="260"/>
    </row>
    <row r="30" spans="1:31" ht="39.6" x14ac:dyDescent="0.25">
      <c r="A30" s="34"/>
      <c r="B30" s="35" t="s">
        <v>73</v>
      </c>
      <c r="C30" s="35" t="s">
        <v>74</v>
      </c>
      <c r="D30" s="35" t="s">
        <v>75</v>
      </c>
      <c r="E30" s="34"/>
      <c r="F30" s="910" t="s">
        <v>325</v>
      </c>
      <c r="G30" s="34"/>
      <c r="H30" s="493" t="s">
        <v>76</v>
      </c>
      <c r="L30" s="260"/>
      <c r="M30" s="260"/>
      <c r="N30" s="260"/>
      <c r="O30" s="260"/>
      <c r="P30" s="260"/>
      <c r="Q30" s="260"/>
      <c r="R30" s="260"/>
      <c r="S30" s="260"/>
      <c r="T30" s="260"/>
      <c r="U30" s="260"/>
      <c r="V30" s="260"/>
      <c r="W30" s="260"/>
      <c r="X30" s="260"/>
      <c r="Y30" s="260"/>
      <c r="Z30" s="260"/>
      <c r="AA30" s="260"/>
      <c r="AB30" s="260"/>
      <c r="AC30" s="260"/>
      <c r="AD30" s="260"/>
      <c r="AE30" s="260"/>
    </row>
    <row r="31" spans="1:31" ht="53.1" customHeight="1" x14ac:dyDescent="0.25">
      <c r="A31" s="37" t="s">
        <v>77</v>
      </c>
      <c r="B31" s="238" t="s">
        <v>609</v>
      </c>
      <c r="C31" s="238" t="s">
        <v>610</v>
      </c>
      <c r="D31" s="238" t="s">
        <v>611</v>
      </c>
      <c r="E31" s="253" t="s">
        <v>324</v>
      </c>
      <c r="F31" s="911"/>
      <c r="G31" s="37" t="s">
        <v>326</v>
      </c>
      <c r="H31" s="37" t="s">
        <v>327</v>
      </c>
      <c r="J31" s="904" t="s">
        <v>309</v>
      </c>
      <c r="L31" s="260"/>
      <c r="M31" s="260"/>
      <c r="N31" s="260"/>
      <c r="O31" s="260"/>
      <c r="P31" s="260"/>
      <c r="Q31" s="260"/>
      <c r="R31" s="260"/>
      <c r="S31" s="260"/>
      <c r="T31" s="260"/>
      <c r="U31" s="260"/>
      <c r="V31" s="260"/>
      <c r="W31" s="260"/>
      <c r="X31" s="260"/>
      <c r="Y31" s="260"/>
      <c r="Z31" s="260"/>
      <c r="AA31" s="260"/>
      <c r="AB31" s="260"/>
      <c r="AC31" s="260"/>
      <c r="AD31" s="260"/>
      <c r="AE31" s="260"/>
    </row>
    <row r="32" spans="1:31" ht="18" customHeight="1" x14ac:dyDescent="0.25">
      <c r="A32" s="39" t="s">
        <v>2</v>
      </c>
      <c r="B32" s="40">
        <f>'Notice of Budget Hearing'!B17</f>
        <v>5594474</v>
      </c>
      <c r="C32" s="40">
        <f>'Notice of Budget Hearing'!C17</f>
        <v>5794000</v>
      </c>
      <c r="D32" s="40">
        <f>'Notice of Budget Hearing'!D17</f>
        <v>6763260</v>
      </c>
      <c r="E32" s="40">
        <f>'Notice of Budget Hearing'!E17</f>
        <v>1500000</v>
      </c>
      <c r="F32" s="40">
        <f>'Notice of Budget Hearing'!F17</f>
        <v>3681922</v>
      </c>
      <c r="G32" s="40">
        <f>'Notice of Budget Hearing'!G17</f>
        <v>46276.1</v>
      </c>
      <c r="H32" s="40">
        <f>'Notice of Budget Hearing'!H17</f>
        <v>4627614.0999999996</v>
      </c>
      <c r="J32" s="904"/>
      <c r="L32" s="260"/>
      <c r="M32" s="260"/>
      <c r="N32" s="260"/>
      <c r="O32" s="260"/>
      <c r="P32" s="260"/>
      <c r="Q32" s="260"/>
      <c r="R32" s="260"/>
      <c r="S32" s="260"/>
      <c r="T32" s="260"/>
      <c r="U32" s="260"/>
      <c r="V32" s="260"/>
      <c r="W32" s="260"/>
      <c r="X32" s="260"/>
      <c r="Y32" s="260"/>
      <c r="Z32" s="260"/>
      <c r="AA32" s="260"/>
      <c r="AB32" s="260"/>
      <c r="AC32" s="260"/>
      <c r="AD32" s="260"/>
      <c r="AE32" s="260"/>
    </row>
    <row r="33" spans="1:31" ht="18" customHeight="1" x14ac:dyDescent="0.25">
      <c r="A33" s="39" t="s">
        <v>5</v>
      </c>
      <c r="B33" s="40">
        <f>'Notice of Budget Hearing'!B18</f>
        <v>35950</v>
      </c>
      <c r="C33" s="40">
        <f>'Notice of Budget Hearing'!C18</f>
        <v>0</v>
      </c>
      <c r="D33" s="40">
        <f>'Notice of Budget Hearing'!D18</f>
        <v>530971</v>
      </c>
      <c r="E33" s="41"/>
      <c r="F33" s="40">
        <f>'Notice of Budget Hearing'!F18</f>
        <v>530971</v>
      </c>
      <c r="G33" s="41"/>
      <c r="H33" s="41"/>
      <c r="J33" s="904"/>
      <c r="L33" s="260"/>
      <c r="M33" s="260"/>
      <c r="N33" s="260"/>
      <c r="O33" s="260"/>
      <c r="P33" s="260"/>
      <c r="Q33" s="260"/>
      <c r="R33" s="260"/>
      <c r="S33" s="260"/>
      <c r="T33" s="260"/>
      <c r="U33" s="260"/>
      <c r="V33" s="260"/>
      <c r="W33" s="260"/>
      <c r="X33" s="260"/>
      <c r="Y33" s="260"/>
      <c r="Z33" s="260"/>
      <c r="AA33" s="260"/>
      <c r="AB33" s="260"/>
      <c r="AC33" s="260"/>
      <c r="AD33" s="260"/>
      <c r="AE33" s="260"/>
    </row>
    <row r="34" spans="1:31" ht="18" customHeight="1" thickBot="1" x14ac:dyDescent="0.3">
      <c r="A34" s="39" t="s">
        <v>6</v>
      </c>
      <c r="B34" s="40">
        <f>'Notice of Budget Hearing'!B19</f>
        <v>0</v>
      </c>
      <c r="C34" s="40">
        <f>'Notice of Budget Hearing'!C19</f>
        <v>0</v>
      </c>
      <c r="D34" s="40">
        <f>'Notice of Budget Hearing'!D19</f>
        <v>0</v>
      </c>
      <c r="E34" s="40">
        <f>'Notice of Budget Hearing'!E19</f>
        <v>0</v>
      </c>
      <c r="F34" s="40">
        <f>'Notice of Budget Hearing'!F19</f>
        <v>0</v>
      </c>
      <c r="G34" s="41"/>
      <c r="H34" s="41"/>
      <c r="J34" s="905"/>
      <c r="L34" s="260"/>
      <c r="M34" s="260"/>
      <c r="N34" s="260"/>
      <c r="O34" s="260"/>
      <c r="P34" s="260"/>
      <c r="Q34" s="260"/>
      <c r="R34" s="260"/>
      <c r="S34" s="260"/>
      <c r="T34" s="260"/>
      <c r="U34" s="260"/>
      <c r="V34" s="260"/>
      <c r="W34" s="260"/>
      <c r="X34" s="260"/>
      <c r="Y34" s="260"/>
      <c r="Z34" s="260"/>
      <c r="AA34" s="260"/>
      <c r="AB34" s="260"/>
      <c r="AC34" s="260"/>
      <c r="AD34" s="260"/>
      <c r="AE34" s="260"/>
    </row>
    <row r="35" spans="1:31" ht="18" customHeight="1" thickBot="1" x14ac:dyDescent="0.3">
      <c r="A35" s="39" t="s">
        <v>7</v>
      </c>
      <c r="B35" s="40">
        <f>'Notice of Budget Hearing'!B20</f>
        <v>0</v>
      </c>
      <c r="C35" s="40">
        <f>'Notice of Budget Hearing'!C20</f>
        <v>0</v>
      </c>
      <c r="D35" s="40">
        <f>'Notice of Budget Hearing'!D20</f>
        <v>0</v>
      </c>
      <c r="E35" s="41"/>
      <c r="F35" s="40">
        <f>'Notice of Budget Hearing'!F20</f>
        <v>0</v>
      </c>
      <c r="G35" s="41"/>
      <c r="H35" s="41"/>
      <c r="J35" s="42">
        <f>'Notice of Budget Hearing'!J20</f>
        <v>228301.01</v>
      </c>
      <c r="L35" s="260"/>
      <c r="M35" s="260"/>
      <c r="N35" s="260"/>
      <c r="O35" s="260"/>
      <c r="P35" s="260"/>
      <c r="Q35" s="260"/>
      <c r="R35" s="260"/>
      <c r="S35" s="260"/>
      <c r="T35" s="260"/>
      <c r="U35" s="260"/>
      <c r="V35" s="260"/>
      <c r="W35" s="260"/>
      <c r="X35" s="260"/>
      <c r="Y35" s="260"/>
      <c r="Z35" s="260"/>
      <c r="AA35" s="260"/>
      <c r="AB35" s="260"/>
      <c r="AC35" s="260"/>
      <c r="AD35" s="260"/>
      <c r="AE35" s="260"/>
    </row>
    <row r="36" spans="1:31" ht="18" customHeight="1" x14ac:dyDescent="0.25">
      <c r="A36" s="39" t="s">
        <v>8</v>
      </c>
      <c r="B36" s="40">
        <f>'Notice of Budget Hearing'!B21</f>
        <v>275162</v>
      </c>
      <c r="C36" s="40">
        <f>'Notice of Budget Hearing'!C21</f>
        <v>255240</v>
      </c>
      <c r="D36" s="40">
        <f>'Notice of Budget Hearing'!D21</f>
        <v>320000</v>
      </c>
      <c r="E36" s="40">
        <f>'Notice of Budget Hearing'!E21</f>
        <v>100000</v>
      </c>
      <c r="F36" s="40">
        <f>'Notice of Budget Hearing'!F21</f>
        <v>420000</v>
      </c>
      <c r="G36" s="41"/>
      <c r="H36" s="41"/>
      <c r="L36" s="260"/>
      <c r="M36" s="260"/>
      <c r="N36" s="260"/>
      <c r="O36" s="260"/>
      <c r="P36" s="260"/>
      <c r="Q36" s="260"/>
      <c r="R36" s="260"/>
      <c r="S36" s="260"/>
      <c r="T36" s="260"/>
      <c r="U36" s="260"/>
      <c r="V36" s="260"/>
      <c r="W36" s="260"/>
      <c r="X36" s="260"/>
      <c r="Y36" s="260"/>
      <c r="Z36" s="260"/>
      <c r="AA36" s="260"/>
      <c r="AB36" s="260"/>
      <c r="AC36" s="260"/>
      <c r="AD36" s="260"/>
      <c r="AE36" s="260"/>
    </row>
    <row r="37" spans="1:31" ht="18" customHeight="1" x14ac:dyDescent="0.25">
      <c r="A37" s="39" t="s">
        <v>9</v>
      </c>
      <c r="B37" s="40">
        <f>'Notice of Budget Hearing'!B22</f>
        <v>274572</v>
      </c>
      <c r="C37" s="40">
        <f>'Notice of Budget Hearing'!C22</f>
        <v>258260</v>
      </c>
      <c r="D37" s="40">
        <f>'Notice of Budget Hearing'!D22</f>
        <v>335650</v>
      </c>
      <c r="E37" s="40">
        <f>'Notice of Budget Hearing'!E22</f>
        <v>0</v>
      </c>
      <c r="F37" s="40">
        <f>'Notice of Budget Hearing'!F22</f>
        <v>335650</v>
      </c>
      <c r="G37" s="41"/>
      <c r="H37" s="41"/>
      <c r="J37" s="492"/>
      <c r="L37" s="260"/>
      <c r="M37" s="260"/>
      <c r="N37" s="260"/>
      <c r="O37" s="260"/>
      <c r="P37" s="260"/>
      <c r="Q37" s="260"/>
      <c r="R37" s="260"/>
      <c r="S37" s="260"/>
      <c r="T37" s="260"/>
      <c r="U37" s="260"/>
      <c r="V37" s="260"/>
      <c r="W37" s="260"/>
      <c r="X37" s="260"/>
      <c r="Y37" s="260"/>
      <c r="Z37" s="260"/>
      <c r="AA37" s="260"/>
      <c r="AB37" s="260"/>
      <c r="AC37" s="260"/>
      <c r="AD37" s="260"/>
      <c r="AE37" s="260"/>
    </row>
    <row r="38" spans="1:31" ht="18" customHeight="1" x14ac:dyDescent="0.25">
      <c r="A38" s="39" t="s">
        <v>3</v>
      </c>
      <c r="B38" s="40">
        <f>'Notice of Budget Hearing'!B23</f>
        <v>0</v>
      </c>
      <c r="C38" s="40">
        <f>'Notice of Budget Hearing'!C23</f>
        <v>0</v>
      </c>
      <c r="D38" s="40">
        <f>'Notice of Budget Hearing'!D23</f>
        <v>0</v>
      </c>
      <c r="E38" s="40">
        <f>'Notice of Budget Hearing'!E23</f>
        <v>55835</v>
      </c>
      <c r="F38" s="40">
        <f>'Notice of Budget Hearing'!F23</f>
        <v>55835</v>
      </c>
      <c r="G38" s="40">
        <f>'Notice of Budget Hearing'!G23</f>
        <v>0</v>
      </c>
      <c r="H38" s="40">
        <f>'Notice of Budget Hearing'!H23</f>
        <v>0</v>
      </c>
      <c r="J38" s="908" t="s">
        <v>310</v>
      </c>
      <c r="L38" s="260"/>
      <c r="M38" s="260"/>
      <c r="N38" s="260"/>
      <c r="O38" s="260"/>
      <c r="P38" s="260"/>
      <c r="Q38" s="260"/>
      <c r="R38" s="260"/>
      <c r="S38" s="260"/>
      <c r="T38" s="260"/>
      <c r="U38" s="260"/>
      <c r="V38" s="260"/>
      <c r="W38" s="260"/>
      <c r="X38" s="260"/>
      <c r="Y38" s="260"/>
      <c r="Z38" s="260"/>
      <c r="AA38" s="260"/>
      <c r="AB38" s="260"/>
      <c r="AC38" s="260"/>
      <c r="AD38" s="260"/>
      <c r="AE38" s="260"/>
    </row>
    <row r="39" spans="1:31" ht="18" customHeight="1" x14ac:dyDescent="0.25">
      <c r="A39" s="39" t="s">
        <v>4</v>
      </c>
      <c r="B39" s="40">
        <f>'Notice of Budget Hearing'!B24</f>
        <v>444838</v>
      </c>
      <c r="C39" s="40">
        <f>'Notice of Budget Hearing'!C24</f>
        <v>66905</v>
      </c>
      <c r="D39" s="40">
        <f>'Notice of Budget Hearing'!D24</f>
        <v>450500</v>
      </c>
      <c r="E39" s="41"/>
      <c r="F39" s="40">
        <f>'Notice of Budget Hearing'!F24</f>
        <v>188653</v>
      </c>
      <c r="G39" s="40">
        <f>'Notice of Budget Hearing'!G24</f>
        <v>2644.92</v>
      </c>
      <c r="H39" s="40">
        <f>'Notice of Budget Hearing'!H24</f>
        <v>264491.92</v>
      </c>
      <c r="J39" s="908"/>
      <c r="L39" s="260"/>
      <c r="M39" s="260"/>
      <c r="N39" s="260"/>
      <c r="O39" s="260"/>
      <c r="P39" s="260"/>
      <c r="Q39" s="260"/>
      <c r="R39" s="260"/>
      <c r="S39" s="260"/>
      <c r="T39" s="260"/>
      <c r="U39" s="260"/>
      <c r="V39" s="260"/>
      <c r="W39" s="260"/>
      <c r="X39" s="260"/>
      <c r="Y39" s="260"/>
      <c r="Z39" s="260"/>
      <c r="AA39" s="260"/>
      <c r="AB39" s="260"/>
      <c r="AC39" s="260"/>
      <c r="AD39" s="260"/>
      <c r="AE39" s="260"/>
    </row>
    <row r="40" spans="1:31" ht="35.1" customHeight="1" thickBot="1" x14ac:dyDescent="0.3">
      <c r="A40" s="180" t="s">
        <v>349</v>
      </c>
      <c r="B40" s="40">
        <f>'Notice of Budget Hearing'!B25</f>
        <v>1106686</v>
      </c>
      <c r="C40" s="40">
        <f>'Notice of Budget Hearing'!C25</f>
        <v>200042</v>
      </c>
      <c r="D40" s="40">
        <f>'Notice of Budget Hearing'!D25</f>
        <v>228600</v>
      </c>
      <c r="E40" s="40">
        <f>'Notice of Budget Hearing'!E25</f>
        <v>230000</v>
      </c>
      <c r="F40" s="40">
        <f>'Notice of Budget Hearing'!F25</f>
        <v>232582</v>
      </c>
      <c r="G40" s="40">
        <f>'Notice of Budget Hearing'!G25</f>
        <v>2283.0100000000002</v>
      </c>
      <c r="H40" s="40">
        <f>'Notice of Budget Hearing'!H25</f>
        <v>228301.01</v>
      </c>
      <c r="J40" s="909"/>
      <c r="L40" s="260"/>
      <c r="M40" s="260"/>
      <c r="N40" s="260"/>
      <c r="O40" s="260"/>
      <c r="P40" s="260"/>
      <c r="Q40" s="260"/>
      <c r="R40" s="260"/>
      <c r="S40" s="260"/>
      <c r="T40" s="260"/>
      <c r="U40" s="260"/>
      <c r="V40" s="260"/>
      <c r="W40" s="260"/>
      <c r="X40" s="260"/>
      <c r="Y40" s="260"/>
      <c r="Z40" s="260"/>
      <c r="AA40" s="260"/>
      <c r="AB40" s="260"/>
      <c r="AC40" s="260"/>
      <c r="AD40" s="260"/>
      <c r="AE40" s="260"/>
    </row>
    <row r="41" spans="1:31" ht="18" customHeight="1" thickBot="1" x14ac:dyDescent="0.3">
      <c r="A41" s="39" t="s">
        <v>10</v>
      </c>
      <c r="B41" s="40">
        <f>'Notice of Budget Hearing'!B26</f>
        <v>0</v>
      </c>
      <c r="C41" s="40">
        <f>'Notice of Budget Hearing'!C26</f>
        <v>0</v>
      </c>
      <c r="D41" s="40">
        <f>'Notice of Budget Hearing'!D26</f>
        <v>0</v>
      </c>
      <c r="E41" s="40">
        <f>'Notice of Budget Hearing'!E26</f>
        <v>0</v>
      </c>
      <c r="F41" s="40">
        <f>'Notice of Budget Hearing'!F26</f>
        <v>0</v>
      </c>
      <c r="G41" s="41"/>
      <c r="H41" s="41"/>
      <c r="J41" s="42">
        <f>'Notice of Budget Hearing'!J26</f>
        <v>4892106.0199999996</v>
      </c>
      <c r="L41" s="260"/>
      <c r="M41" s="260"/>
      <c r="N41" s="260"/>
      <c r="O41" s="260"/>
      <c r="P41" s="260"/>
      <c r="Q41" s="260"/>
      <c r="R41" s="260"/>
      <c r="S41" s="260"/>
      <c r="T41" s="260"/>
      <c r="U41" s="260"/>
      <c r="V41" s="260"/>
      <c r="W41" s="260"/>
      <c r="X41" s="260"/>
      <c r="Y41" s="260"/>
      <c r="Z41" s="260"/>
      <c r="AA41" s="260"/>
      <c r="AB41" s="260"/>
      <c r="AC41" s="260"/>
      <c r="AD41" s="260"/>
      <c r="AE41" s="260"/>
    </row>
    <row r="42" spans="1:31" ht="18" customHeight="1" x14ac:dyDescent="0.25">
      <c r="A42" s="39" t="s">
        <v>348</v>
      </c>
      <c r="B42" s="40">
        <f>'Notice of Budget Hearing'!B27</f>
        <v>12579</v>
      </c>
      <c r="C42" s="40">
        <f>'Notice of Budget Hearing'!C27</f>
        <v>9280</v>
      </c>
      <c r="D42" s="40">
        <f>'Notice of Budget Hearing'!D27</f>
        <v>22400</v>
      </c>
      <c r="E42" s="40">
        <f>'Notice of Budget Hearing'!E27</f>
        <v>0</v>
      </c>
      <c r="F42" s="40">
        <f>'Notice of Budget Hearing'!F27</f>
        <v>22400</v>
      </c>
      <c r="G42" s="41"/>
      <c r="H42" s="41"/>
      <c r="L42" s="260"/>
      <c r="M42" s="260"/>
      <c r="N42" s="260"/>
      <c r="O42" s="260"/>
      <c r="P42" s="260"/>
      <c r="Q42" s="260"/>
      <c r="R42" s="260"/>
      <c r="S42" s="260"/>
      <c r="T42" s="260"/>
      <c r="U42" s="260"/>
      <c r="V42" s="260"/>
      <c r="W42" s="260"/>
      <c r="X42" s="260"/>
      <c r="Y42" s="260"/>
      <c r="Z42" s="260"/>
      <c r="AA42" s="260"/>
      <c r="AB42" s="260"/>
      <c r="AC42" s="260"/>
      <c r="AD42" s="260"/>
      <c r="AE42" s="260"/>
    </row>
    <row r="43" spans="1:31" ht="18" customHeight="1" x14ac:dyDescent="0.25">
      <c r="A43" s="175">
        <f>'2016-2017 Budgeted - Page 2'!A33</f>
        <v>0</v>
      </c>
      <c r="B43" s="40">
        <f>'Notice of Budget Hearing'!B28</f>
        <v>0</v>
      </c>
      <c r="C43" s="40">
        <f>'Notice of Budget Hearing'!C28</f>
        <v>0</v>
      </c>
      <c r="D43" s="40">
        <f>'Notice of Budget Hearing'!D28</f>
        <v>0</v>
      </c>
      <c r="E43" s="40">
        <f>'Notice of Budget Hearing'!E28</f>
        <v>0</v>
      </c>
      <c r="F43" s="40">
        <f>'Notice of Budget Hearing'!F28</f>
        <v>0</v>
      </c>
      <c r="G43" s="41"/>
      <c r="H43" s="41"/>
      <c r="J43" s="491"/>
      <c r="L43" s="260"/>
      <c r="M43" s="260"/>
      <c r="N43" s="260"/>
      <c r="O43" s="260"/>
      <c r="P43" s="260"/>
      <c r="Q43" s="260"/>
      <c r="R43" s="260"/>
      <c r="S43" s="260"/>
      <c r="T43" s="260"/>
      <c r="U43" s="260"/>
      <c r="V43" s="260"/>
      <c r="W43" s="260"/>
      <c r="X43" s="260"/>
      <c r="Y43" s="260"/>
      <c r="Z43" s="260"/>
      <c r="AA43" s="260"/>
      <c r="AB43" s="260"/>
      <c r="AC43" s="260"/>
      <c r="AD43" s="260"/>
      <c r="AE43" s="260"/>
    </row>
    <row r="44" spans="1:31" ht="18" customHeight="1" x14ac:dyDescent="0.25">
      <c r="A44" s="43" t="s">
        <v>78</v>
      </c>
      <c r="B44" s="40">
        <f>'Notice of Budget Hearing'!B29</f>
        <v>7744261</v>
      </c>
      <c r="C44" s="40">
        <f>'Notice of Budget Hearing'!C29</f>
        <v>6583727</v>
      </c>
      <c r="D44" s="40">
        <f>'Notice of Budget Hearing'!D29</f>
        <v>8651381</v>
      </c>
      <c r="E44" s="40">
        <f>'Notice of Budget Hearing'!E29</f>
        <v>1885835</v>
      </c>
      <c r="F44" s="40">
        <f>'Notice of Budget Hearing'!F29</f>
        <v>5468013</v>
      </c>
      <c r="G44" s="40">
        <f>'Notice of Budget Hearing'!G29</f>
        <v>51204.03</v>
      </c>
      <c r="H44" s="40">
        <f>'Notice of Budget Hearing'!H29</f>
        <v>5120407.0299999993</v>
      </c>
      <c r="J44" s="187"/>
      <c r="L44" s="260"/>
      <c r="M44" s="260"/>
      <c r="N44" s="260"/>
      <c r="O44" s="260"/>
      <c r="P44" s="260"/>
      <c r="Q44" s="260"/>
      <c r="R44" s="260"/>
      <c r="S44" s="260"/>
      <c r="T44" s="260"/>
      <c r="U44" s="260"/>
      <c r="V44" s="260"/>
      <c r="W44" s="260"/>
      <c r="X44" s="260"/>
      <c r="Y44" s="260"/>
      <c r="Z44" s="260"/>
      <c r="AA44" s="260"/>
      <c r="AB44" s="260"/>
      <c r="AC44" s="260"/>
      <c r="AD44" s="260"/>
      <c r="AE44" s="260"/>
    </row>
    <row r="45" spans="1:31" x14ac:dyDescent="0.25">
      <c r="L45" s="260"/>
      <c r="M45" s="260"/>
      <c r="N45" s="260"/>
      <c r="O45" s="260"/>
      <c r="P45" s="260"/>
      <c r="Q45" s="260"/>
      <c r="R45" s="260"/>
      <c r="S45" s="260"/>
      <c r="T45" s="260"/>
      <c r="U45" s="260"/>
      <c r="V45" s="260"/>
      <c r="W45" s="260"/>
      <c r="X45" s="260"/>
      <c r="Y45" s="260"/>
      <c r="Z45" s="260"/>
      <c r="AA45" s="260"/>
      <c r="AB45" s="260"/>
      <c r="AC45" s="260"/>
      <c r="AD45" s="260"/>
      <c r="AE45" s="260"/>
    </row>
    <row r="46" spans="1:31" x14ac:dyDescent="0.25">
      <c r="L46" s="260"/>
      <c r="M46" s="260"/>
      <c r="N46" s="260"/>
      <c r="O46" s="260"/>
      <c r="P46" s="260"/>
      <c r="Q46" s="260"/>
      <c r="R46" s="260"/>
      <c r="S46" s="260"/>
      <c r="T46" s="260"/>
      <c r="U46" s="260"/>
      <c r="V46" s="260"/>
      <c r="W46" s="260"/>
      <c r="X46" s="260"/>
      <c r="Y46" s="260"/>
      <c r="Z46" s="260"/>
      <c r="AA46" s="260"/>
      <c r="AB46" s="260"/>
      <c r="AC46" s="260"/>
      <c r="AD46" s="260"/>
      <c r="AE46" s="260"/>
    </row>
    <row r="47" spans="1:31" x14ac:dyDescent="0.25">
      <c r="L47" s="260"/>
      <c r="M47" s="260"/>
      <c r="N47" s="260"/>
      <c r="O47" s="260"/>
      <c r="P47" s="260"/>
      <c r="Q47" s="260"/>
      <c r="R47" s="260"/>
      <c r="S47" s="260"/>
      <c r="T47" s="260"/>
      <c r="U47" s="260"/>
      <c r="V47" s="260"/>
      <c r="W47" s="260"/>
      <c r="X47" s="260"/>
      <c r="Y47" s="260"/>
      <c r="Z47" s="260"/>
      <c r="AA47" s="260"/>
      <c r="AB47" s="260"/>
      <c r="AC47" s="260"/>
      <c r="AD47" s="260"/>
      <c r="AE47" s="260"/>
    </row>
    <row r="48" spans="1:31" x14ac:dyDescent="0.25">
      <c r="L48" s="260"/>
      <c r="M48" s="260"/>
      <c r="N48" s="260"/>
      <c r="O48" s="260"/>
      <c r="P48" s="260"/>
      <c r="Q48" s="260"/>
      <c r="R48" s="260"/>
      <c r="S48" s="260"/>
      <c r="T48" s="260"/>
      <c r="U48" s="260"/>
      <c r="V48" s="260"/>
      <c r="W48" s="260"/>
      <c r="X48" s="260"/>
      <c r="Y48" s="260"/>
      <c r="Z48" s="260"/>
      <c r="AA48" s="260"/>
      <c r="AB48" s="260"/>
      <c r="AC48" s="260"/>
      <c r="AD48" s="260"/>
      <c r="AE48" s="260"/>
    </row>
    <row r="49" spans="12:31" x14ac:dyDescent="0.25">
      <c r="L49" s="260"/>
      <c r="M49" s="260"/>
      <c r="N49" s="260"/>
      <c r="O49" s="260"/>
      <c r="P49" s="260"/>
      <c r="Q49" s="260"/>
      <c r="R49" s="260"/>
      <c r="S49" s="260"/>
      <c r="T49" s="260"/>
      <c r="U49" s="260"/>
      <c r="V49" s="260"/>
      <c r="W49" s="260"/>
      <c r="X49" s="260"/>
      <c r="Y49" s="260"/>
      <c r="Z49" s="260"/>
      <c r="AA49" s="260"/>
      <c r="AB49" s="260"/>
      <c r="AC49" s="260"/>
      <c r="AD49" s="260"/>
      <c r="AE49" s="260"/>
    </row>
    <row r="50" spans="12:31" x14ac:dyDescent="0.25">
      <c r="L50" s="260"/>
      <c r="M50" s="260"/>
      <c r="N50" s="260"/>
      <c r="O50" s="260"/>
      <c r="P50" s="260"/>
      <c r="Q50" s="260"/>
      <c r="R50" s="260"/>
      <c r="S50" s="260"/>
      <c r="T50" s="260"/>
      <c r="U50" s="260"/>
      <c r="V50" s="260"/>
      <c r="W50" s="260"/>
      <c r="X50" s="260"/>
      <c r="Y50" s="260"/>
      <c r="Z50" s="260"/>
      <c r="AA50" s="260"/>
      <c r="AB50" s="260"/>
      <c r="AC50" s="260"/>
      <c r="AD50" s="260"/>
      <c r="AE50" s="260"/>
    </row>
  </sheetData>
  <mergeCells count="10">
    <mergeCell ref="F30:F31"/>
    <mergeCell ref="J31:J34"/>
    <mergeCell ref="J38:J40"/>
    <mergeCell ref="L6:Q9"/>
    <mergeCell ref="J22:J24"/>
    <mergeCell ref="A6:H6"/>
    <mergeCell ref="A8:H11"/>
    <mergeCell ref="F12:H12"/>
    <mergeCell ref="F14:F15"/>
    <mergeCell ref="J15:J18"/>
  </mergeCells>
  <printOptions horizontalCentered="1" verticalCentered="1"/>
  <pageMargins left="0" right="0" top="0" bottom="0" header="0.5" footer="0.5"/>
  <pageSetup scale="66"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workbookViewId="0">
      <selection sqref="A1:J25"/>
    </sheetView>
  </sheetViews>
  <sheetFormatPr defaultRowHeight="13.2" x14ac:dyDescent="0.25"/>
  <cols>
    <col min="1" max="10" width="8.6640625" customWidth="1"/>
  </cols>
  <sheetData>
    <row r="1" spans="1:10" x14ac:dyDescent="0.25">
      <c r="A1" s="920" t="s">
        <v>421</v>
      </c>
      <c r="B1" s="921"/>
      <c r="C1" s="921"/>
      <c r="D1" s="921"/>
      <c r="E1" s="921"/>
      <c r="F1" s="921"/>
      <c r="G1" s="921"/>
      <c r="H1" s="921"/>
      <c r="I1" s="921"/>
      <c r="J1" s="921"/>
    </row>
    <row r="2" spans="1:10" x14ac:dyDescent="0.25">
      <c r="A2" s="921"/>
      <c r="B2" s="921"/>
      <c r="C2" s="921"/>
      <c r="D2" s="921"/>
      <c r="E2" s="921"/>
      <c r="F2" s="921"/>
      <c r="G2" s="921"/>
      <c r="H2" s="921"/>
      <c r="I2" s="921"/>
      <c r="J2" s="921"/>
    </row>
    <row r="3" spans="1:10" x14ac:dyDescent="0.25">
      <c r="A3" s="921"/>
      <c r="B3" s="921"/>
      <c r="C3" s="921"/>
      <c r="D3" s="921"/>
      <c r="E3" s="921"/>
      <c r="F3" s="921"/>
      <c r="G3" s="921"/>
      <c r="H3" s="921"/>
      <c r="I3" s="921"/>
      <c r="J3" s="921"/>
    </row>
    <row r="4" spans="1:10" x14ac:dyDescent="0.25">
      <c r="A4" s="921"/>
      <c r="B4" s="921"/>
      <c r="C4" s="921"/>
      <c r="D4" s="921"/>
      <c r="E4" s="921"/>
      <c r="F4" s="921"/>
      <c r="G4" s="921"/>
      <c r="H4" s="921"/>
      <c r="I4" s="921"/>
      <c r="J4" s="921"/>
    </row>
    <row r="5" spans="1:10" x14ac:dyDescent="0.25">
      <c r="A5" s="921"/>
      <c r="B5" s="921"/>
      <c r="C5" s="921"/>
      <c r="D5" s="921"/>
      <c r="E5" s="921"/>
      <c r="F5" s="921"/>
      <c r="G5" s="921"/>
      <c r="H5" s="921"/>
      <c r="I5" s="921"/>
      <c r="J5" s="921"/>
    </row>
    <row r="6" spans="1:10" x14ac:dyDescent="0.25">
      <c r="A6" s="921"/>
      <c r="B6" s="921"/>
      <c r="C6" s="921"/>
      <c r="D6" s="921"/>
      <c r="E6" s="921"/>
      <c r="F6" s="921"/>
      <c r="G6" s="921"/>
      <c r="H6" s="921"/>
      <c r="I6" s="921"/>
      <c r="J6" s="921"/>
    </row>
    <row r="7" spans="1:10" x14ac:dyDescent="0.25">
      <c r="A7" s="921"/>
      <c r="B7" s="921"/>
      <c r="C7" s="921"/>
      <c r="D7" s="921"/>
      <c r="E7" s="921"/>
      <c r="F7" s="921"/>
      <c r="G7" s="921"/>
      <c r="H7" s="921"/>
      <c r="I7" s="921"/>
      <c r="J7" s="921"/>
    </row>
    <row r="8" spans="1:10" x14ac:dyDescent="0.25">
      <c r="A8" s="921"/>
      <c r="B8" s="921"/>
      <c r="C8" s="921"/>
      <c r="D8" s="921"/>
      <c r="E8" s="921"/>
      <c r="F8" s="921"/>
      <c r="G8" s="921"/>
      <c r="H8" s="921"/>
      <c r="I8" s="921"/>
      <c r="J8" s="921"/>
    </row>
    <row r="9" spans="1:10" x14ac:dyDescent="0.25">
      <c r="A9" s="921"/>
      <c r="B9" s="921"/>
      <c r="C9" s="921"/>
      <c r="D9" s="921"/>
      <c r="E9" s="921"/>
      <c r="F9" s="921"/>
      <c r="G9" s="921"/>
      <c r="H9" s="921"/>
      <c r="I9" s="921"/>
      <c r="J9" s="921"/>
    </row>
    <row r="10" spans="1:10" x14ac:dyDescent="0.25">
      <c r="A10" s="921"/>
      <c r="B10" s="921"/>
      <c r="C10" s="921"/>
      <c r="D10" s="921"/>
      <c r="E10" s="921"/>
      <c r="F10" s="921"/>
      <c r="G10" s="921"/>
      <c r="H10" s="921"/>
      <c r="I10" s="921"/>
      <c r="J10" s="921"/>
    </row>
    <row r="11" spans="1:10" x14ac:dyDescent="0.25">
      <c r="A11" s="921"/>
      <c r="B11" s="921"/>
      <c r="C11" s="921"/>
      <c r="D11" s="921"/>
      <c r="E11" s="921"/>
      <c r="F11" s="921"/>
      <c r="G11" s="921"/>
      <c r="H11" s="921"/>
      <c r="I11" s="921"/>
      <c r="J11" s="921"/>
    </row>
    <row r="12" spans="1:10" x14ac:dyDescent="0.25">
      <c r="A12" s="921"/>
      <c r="B12" s="921"/>
      <c r="C12" s="921"/>
      <c r="D12" s="921"/>
      <c r="E12" s="921"/>
      <c r="F12" s="921"/>
      <c r="G12" s="921"/>
      <c r="H12" s="921"/>
      <c r="I12" s="921"/>
      <c r="J12" s="921"/>
    </row>
    <row r="13" spans="1:10" x14ac:dyDescent="0.25">
      <c r="A13" s="921"/>
      <c r="B13" s="921"/>
      <c r="C13" s="921"/>
      <c r="D13" s="921"/>
      <c r="E13" s="921"/>
      <c r="F13" s="921"/>
      <c r="G13" s="921"/>
      <c r="H13" s="921"/>
      <c r="I13" s="921"/>
      <c r="J13" s="921"/>
    </row>
    <row r="14" spans="1:10" x14ac:dyDescent="0.25">
      <c r="A14" s="921"/>
      <c r="B14" s="921"/>
      <c r="C14" s="921"/>
      <c r="D14" s="921"/>
      <c r="E14" s="921"/>
      <c r="F14" s="921"/>
      <c r="G14" s="921"/>
      <c r="H14" s="921"/>
      <c r="I14" s="921"/>
      <c r="J14" s="921"/>
    </row>
    <row r="15" spans="1:10" x14ac:dyDescent="0.25">
      <c r="A15" s="921"/>
      <c r="B15" s="921"/>
      <c r="C15" s="921"/>
      <c r="D15" s="921"/>
      <c r="E15" s="921"/>
      <c r="F15" s="921"/>
      <c r="G15" s="921"/>
      <c r="H15" s="921"/>
      <c r="I15" s="921"/>
      <c r="J15" s="921"/>
    </row>
    <row r="16" spans="1:10" x14ac:dyDescent="0.25">
      <c r="A16" s="921"/>
      <c r="B16" s="921"/>
      <c r="C16" s="921"/>
      <c r="D16" s="921"/>
      <c r="E16" s="921"/>
      <c r="F16" s="921"/>
      <c r="G16" s="921"/>
      <c r="H16" s="921"/>
      <c r="I16" s="921"/>
      <c r="J16" s="921"/>
    </row>
    <row r="17" spans="1:10" x14ac:dyDescent="0.25">
      <c r="A17" s="921"/>
      <c r="B17" s="921"/>
      <c r="C17" s="921"/>
      <c r="D17" s="921"/>
      <c r="E17" s="921"/>
      <c r="F17" s="921"/>
      <c r="G17" s="921"/>
      <c r="H17" s="921"/>
      <c r="I17" s="921"/>
      <c r="J17" s="921"/>
    </row>
    <row r="18" spans="1:10" x14ac:dyDescent="0.25">
      <c r="A18" s="921"/>
      <c r="B18" s="921"/>
      <c r="C18" s="921"/>
      <c r="D18" s="921"/>
      <c r="E18" s="921"/>
      <c r="F18" s="921"/>
      <c r="G18" s="921"/>
      <c r="H18" s="921"/>
      <c r="I18" s="921"/>
      <c r="J18" s="921"/>
    </row>
    <row r="19" spans="1:10" x14ac:dyDescent="0.25">
      <c r="A19" s="921"/>
      <c r="B19" s="921"/>
      <c r="C19" s="921"/>
      <c r="D19" s="921"/>
      <c r="E19" s="921"/>
      <c r="F19" s="921"/>
      <c r="G19" s="921"/>
      <c r="H19" s="921"/>
      <c r="I19" s="921"/>
      <c r="J19" s="921"/>
    </row>
    <row r="20" spans="1:10" x14ac:dyDescent="0.25">
      <c r="A20" s="921"/>
      <c r="B20" s="921"/>
      <c r="C20" s="921"/>
      <c r="D20" s="921"/>
      <c r="E20" s="921"/>
      <c r="F20" s="921"/>
      <c r="G20" s="921"/>
      <c r="H20" s="921"/>
      <c r="I20" s="921"/>
      <c r="J20" s="921"/>
    </row>
    <row r="21" spans="1:10" x14ac:dyDescent="0.25">
      <c r="A21" s="921"/>
      <c r="B21" s="921"/>
      <c r="C21" s="921"/>
      <c r="D21" s="921"/>
      <c r="E21" s="921"/>
      <c r="F21" s="921"/>
      <c r="G21" s="921"/>
      <c r="H21" s="921"/>
      <c r="I21" s="921"/>
      <c r="J21" s="921"/>
    </row>
    <row r="22" spans="1:10" x14ac:dyDescent="0.25">
      <c r="A22" s="921"/>
      <c r="B22" s="921"/>
      <c r="C22" s="921"/>
      <c r="D22" s="921"/>
      <c r="E22" s="921"/>
      <c r="F22" s="921"/>
      <c r="G22" s="921"/>
      <c r="H22" s="921"/>
      <c r="I22" s="921"/>
      <c r="J22" s="921"/>
    </row>
    <row r="23" spans="1:10" x14ac:dyDescent="0.25">
      <c r="A23" s="921"/>
      <c r="B23" s="921"/>
      <c r="C23" s="921"/>
      <c r="D23" s="921"/>
      <c r="E23" s="921"/>
      <c r="F23" s="921"/>
      <c r="G23" s="921"/>
      <c r="H23" s="921"/>
      <c r="I23" s="921"/>
      <c r="J23" s="921"/>
    </row>
    <row r="24" spans="1:10" x14ac:dyDescent="0.25">
      <c r="A24" s="921"/>
      <c r="B24" s="921"/>
      <c r="C24" s="921"/>
      <c r="D24" s="921"/>
      <c r="E24" s="921"/>
      <c r="F24" s="921"/>
      <c r="G24" s="921"/>
      <c r="H24" s="921"/>
      <c r="I24" s="921"/>
      <c r="J24" s="921"/>
    </row>
    <row r="25" spans="1:10" x14ac:dyDescent="0.25">
      <c r="A25" s="921"/>
      <c r="B25" s="921"/>
      <c r="C25" s="921"/>
      <c r="D25" s="921"/>
      <c r="E25" s="921"/>
      <c r="F25" s="921"/>
      <c r="G25" s="921"/>
      <c r="H25" s="921"/>
      <c r="I25" s="921"/>
      <c r="J25" s="921"/>
    </row>
  </sheetData>
  <sheetProtection sheet="1" objects="1" scenarios="1"/>
  <mergeCells count="1">
    <mergeCell ref="A1:J25"/>
  </mergeCells>
  <phoneticPr fontId="16" type="noConversion"/>
  <printOptions horizontalCentered="1" verticalCentered="1"/>
  <pageMargins left="0.75" right="0.75" top="1" bottom="1" header="0.5" footer="0.5"/>
  <pageSetup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2"/>
  <sheetViews>
    <sheetView showZeros="0" workbookViewId="0">
      <selection activeCell="F24" sqref="F24"/>
    </sheetView>
  </sheetViews>
  <sheetFormatPr defaultColWidth="9.109375" defaultRowHeight="11.25" customHeight="1" x14ac:dyDescent="0.2"/>
  <cols>
    <col min="1" max="1" width="5.44140625" style="525" customWidth="1"/>
    <col min="2" max="2" width="55.6640625" style="525" customWidth="1"/>
    <col min="3" max="3" width="8.6640625" style="525" customWidth="1"/>
    <col min="4" max="6" width="21.6640625" style="525" customWidth="1"/>
    <col min="7" max="16384" width="9.109375" style="525"/>
  </cols>
  <sheetData>
    <row r="1" spans="1:32" ht="14.4" customHeight="1" thickBot="1" x14ac:dyDescent="0.3">
      <c r="A1" s="522" t="s">
        <v>79</v>
      </c>
      <c r="B1" s="522"/>
      <c r="C1" s="522"/>
      <c r="D1" s="522"/>
      <c r="E1" s="523" t="s">
        <v>252</v>
      </c>
      <c r="F1" s="524" t="str">
        <f>'Basic Data Input'!B3</f>
        <v>84-0003</v>
      </c>
      <c r="G1" s="261" t="s">
        <v>0</v>
      </c>
      <c r="H1" s="261"/>
      <c r="I1" s="261"/>
      <c r="J1" s="261" t="s">
        <v>0</v>
      </c>
      <c r="K1" s="261" t="s">
        <v>0</v>
      </c>
      <c r="L1" s="261"/>
      <c r="M1" s="261"/>
      <c r="N1" s="261"/>
      <c r="O1" s="261"/>
      <c r="P1" s="261"/>
      <c r="Q1" s="261"/>
      <c r="R1" s="261"/>
      <c r="S1" s="261"/>
      <c r="T1" s="261"/>
      <c r="U1" s="261"/>
      <c r="V1" s="261"/>
      <c r="W1" s="261"/>
      <c r="X1" s="261"/>
      <c r="Y1" s="261"/>
      <c r="Z1" s="261"/>
      <c r="AA1" s="261"/>
      <c r="AB1" s="261"/>
      <c r="AC1" s="261"/>
      <c r="AD1" s="261"/>
      <c r="AE1" s="261"/>
      <c r="AF1" s="261"/>
    </row>
    <row r="2" spans="1:32" ht="6" customHeight="1" thickBot="1" x14ac:dyDescent="0.25">
      <c r="A2" s="526"/>
      <c r="F2" s="526"/>
      <c r="G2" s="261"/>
      <c r="H2" s="261"/>
      <c r="I2" s="261"/>
      <c r="J2" s="261"/>
      <c r="K2" s="261"/>
      <c r="L2" s="261"/>
      <c r="M2" s="261"/>
      <c r="N2" s="261"/>
      <c r="O2" s="261"/>
      <c r="P2" s="261"/>
      <c r="Q2" s="261"/>
      <c r="R2" s="261"/>
      <c r="S2" s="261"/>
      <c r="T2" s="261"/>
      <c r="U2" s="261"/>
      <c r="V2" s="261"/>
      <c r="W2" s="261"/>
      <c r="X2" s="261"/>
      <c r="Y2" s="261"/>
      <c r="Z2" s="261"/>
      <c r="AA2" s="261"/>
      <c r="AB2" s="261"/>
      <c r="AC2" s="261"/>
      <c r="AD2" s="261"/>
      <c r="AE2" s="261"/>
      <c r="AF2" s="261"/>
    </row>
    <row r="3" spans="1:32" ht="18" customHeight="1" x14ac:dyDescent="0.2">
      <c r="A3" s="926" t="s">
        <v>49</v>
      </c>
      <c r="B3" s="924" t="s">
        <v>80</v>
      </c>
      <c r="C3" s="928" t="s">
        <v>321</v>
      </c>
      <c r="D3" s="928" t="s">
        <v>619</v>
      </c>
      <c r="E3" s="928" t="s">
        <v>620</v>
      </c>
      <c r="F3" s="922" t="s">
        <v>621</v>
      </c>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row>
    <row r="4" spans="1:32" ht="18" customHeight="1" thickBot="1" x14ac:dyDescent="0.25">
      <c r="A4" s="927"/>
      <c r="B4" s="925"/>
      <c r="C4" s="929"/>
      <c r="D4" s="929"/>
      <c r="E4" s="929"/>
      <c r="F4" s="923"/>
      <c r="G4" s="261"/>
      <c r="H4" s="261"/>
      <c r="I4" s="261"/>
      <c r="J4" s="261"/>
      <c r="K4" s="261"/>
      <c r="L4" s="261"/>
      <c r="M4" s="261"/>
      <c r="N4" s="261"/>
      <c r="O4" s="261"/>
      <c r="P4" s="261"/>
      <c r="Q4" s="261"/>
      <c r="R4" s="261"/>
      <c r="S4" s="261"/>
      <c r="T4" s="261"/>
      <c r="U4" s="261"/>
      <c r="V4" s="261"/>
      <c r="W4" s="261"/>
      <c r="X4" s="261"/>
      <c r="Y4" s="261"/>
      <c r="Z4" s="261"/>
      <c r="AA4" s="261"/>
      <c r="AB4" s="261"/>
      <c r="AC4" s="261"/>
      <c r="AD4" s="261"/>
      <c r="AE4" s="261"/>
      <c r="AF4" s="261"/>
    </row>
    <row r="5" spans="1:32" ht="14.4" customHeight="1" thickTop="1" x14ac:dyDescent="0.2">
      <c r="A5" s="527">
        <f>ROWS(A$5:A5)</f>
        <v>1</v>
      </c>
      <c r="B5" s="528" t="s">
        <v>81</v>
      </c>
      <c r="C5" s="529"/>
      <c r="D5" s="530"/>
      <c r="E5" s="530"/>
      <c r="F5" s="531"/>
      <c r="G5" s="261"/>
      <c r="H5" s="261"/>
      <c r="I5" s="261"/>
      <c r="J5" s="261"/>
      <c r="K5" s="261"/>
      <c r="L5" s="261"/>
      <c r="M5" s="261"/>
      <c r="N5" s="261"/>
      <c r="O5" s="261"/>
      <c r="P5" s="261"/>
      <c r="Q5" s="261"/>
      <c r="R5" s="261"/>
      <c r="S5" s="261"/>
      <c r="T5" s="261"/>
      <c r="U5" s="261"/>
      <c r="V5" s="261"/>
      <c r="W5" s="261"/>
      <c r="X5" s="261"/>
      <c r="Y5" s="261"/>
      <c r="Z5" s="261"/>
      <c r="AA5" s="261"/>
      <c r="AB5" s="261"/>
      <c r="AC5" s="261"/>
      <c r="AD5" s="261"/>
      <c r="AE5" s="261"/>
      <c r="AF5" s="261"/>
    </row>
    <row r="6" spans="1:32" ht="14.4" customHeight="1" x14ac:dyDescent="0.25">
      <c r="A6" s="527">
        <f>ROWS(A$5:A6)</f>
        <v>2</v>
      </c>
      <c r="B6" s="532" t="s">
        <v>372</v>
      </c>
      <c r="C6" s="533">
        <v>1100</v>
      </c>
      <c r="D6" s="303">
        <v>2776633</v>
      </c>
      <c r="E6" s="303">
        <v>2930000</v>
      </c>
      <c r="F6" s="304">
        <v>3241970</v>
      </c>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row>
    <row r="7" spans="1:32" ht="14.4" customHeight="1" x14ac:dyDescent="0.25">
      <c r="A7" s="527">
        <f>ROWS(A$5:A7)</f>
        <v>3</v>
      </c>
      <c r="B7" s="532" t="s">
        <v>373</v>
      </c>
      <c r="C7" s="533">
        <v>1200</v>
      </c>
      <c r="D7" s="303">
        <v>716583</v>
      </c>
      <c r="E7" s="303">
        <v>722000</v>
      </c>
      <c r="F7" s="304">
        <v>971500</v>
      </c>
      <c r="G7" s="261"/>
      <c r="H7" s="261"/>
      <c r="I7" s="261"/>
      <c r="J7" s="261"/>
      <c r="K7" s="261"/>
      <c r="L7" s="261"/>
      <c r="M7" s="261"/>
      <c r="N7" s="261"/>
      <c r="O7" s="261"/>
      <c r="P7" s="261"/>
      <c r="Q7" s="261"/>
      <c r="R7" s="261"/>
      <c r="S7" s="261"/>
      <c r="T7" s="261"/>
      <c r="U7" s="261"/>
      <c r="V7" s="261"/>
      <c r="W7" s="261"/>
      <c r="X7" s="261"/>
      <c r="Y7" s="261"/>
      <c r="Z7" s="261"/>
      <c r="AA7" s="261"/>
      <c r="AB7" s="261"/>
      <c r="AC7" s="261"/>
      <c r="AD7" s="261"/>
      <c r="AE7" s="261"/>
      <c r="AF7" s="261"/>
    </row>
    <row r="8" spans="1:32" ht="14.4" customHeight="1" x14ac:dyDescent="0.25">
      <c r="A8" s="527">
        <f>ROWS(A$5:A8)</f>
        <v>4</v>
      </c>
      <c r="B8" s="532" t="s">
        <v>84</v>
      </c>
      <c r="C8" s="534" t="s">
        <v>294</v>
      </c>
      <c r="D8" s="303">
        <v>96873</v>
      </c>
      <c r="E8" s="303">
        <v>118000</v>
      </c>
      <c r="F8" s="304">
        <v>139340</v>
      </c>
      <c r="G8" s="261"/>
      <c r="H8" s="261"/>
      <c r="I8" s="261"/>
      <c r="J8" s="261"/>
      <c r="K8" s="261"/>
      <c r="L8" s="261"/>
      <c r="M8" s="261"/>
      <c r="N8" s="261"/>
      <c r="O8" s="261"/>
      <c r="P8" s="261"/>
      <c r="Q8" s="261"/>
      <c r="R8" s="261"/>
      <c r="S8" s="261"/>
      <c r="T8" s="261"/>
      <c r="U8" s="261"/>
      <c r="V8" s="261"/>
      <c r="W8" s="261"/>
      <c r="X8" s="261"/>
      <c r="Y8" s="261"/>
      <c r="Z8" s="261"/>
      <c r="AA8" s="261"/>
      <c r="AB8" s="261"/>
      <c r="AC8" s="261"/>
      <c r="AD8" s="261"/>
      <c r="AE8" s="261"/>
      <c r="AF8" s="261"/>
    </row>
    <row r="9" spans="1:32" ht="14.4" customHeight="1" x14ac:dyDescent="0.25">
      <c r="A9" s="527">
        <f>ROWS(A$5:A9)</f>
        <v>5</v>
      </c>
      <c r="B9" s="532" t="s">
        <v>85</v>
      </c>
      <c r="C9" s="533">
        <v>2200</v>
      </c>
      <c r="D9" s="303">
        <v>95285</v>
      </c>
      <c r="E9" s="303">
        <v>103000</v>
      </c>
      <c r="F9" s="304">
        <v>126940</v>
      </c>
      <c r="G9" s="261"/>
      <c r="H9" s="261"/>
      <c r="I9" s="261"/>
      <c r="J9" s="261"/>
      <c r="K9" s="261"/>
      <c r="L9" s="261"/>
      <c r="M9" s="261"/>
      <c r="N9" s="261"/>
      <c r="O9" s="261"/>
      <c r="P9" s="261"/>
      <c r="Q9" s="261"/>
      <c r="R9" s="261"/>
      <c r="S9" s="261"/>
      <c r="T9" s="261"/>
      <c r="U9" s="261"/>
      <c r="V9" s="261"/>
      <c r="W9" s="261"/>
      <c r="X9" s="261"/>
      <c r="Y9" s="261"/>
      <c r="Z9" s="261"/>
      <c r="AA9" s="261"/>
      <c r="AB9" s="261"/>
      <c r="AC9" s="261"/>
      <c r="AD9" s="261"/>
      <c r="AE9" s="261"/>
      <c r="AF9" s="261"/>
    </row>
    <row r="10" spans="1:32" ht="14.4" customHeight="1" x14ac:dyDescent="0.25">
      <c r="A10" s="527">
        <f>ROWS(A$5:A10)</f>
        <v>6</v>
      </c>
      <c r="B10" s="532" t="s">
        <v>86</v>
      </c>
      <c r="C10" s="533">
        <v>2310</v>
      </c>
      <c r="D10" s="303">
        <v>20700</v>
      </c>
      <c r="E10" s="303">
        <v>17000</v>
      </c>
      <c r="F10" s="304">
        <v>27690</v>
      </c>
      <c r="G10" s="261"/>
      <c r="H10" s="261"/>
      <c r="I10" s="261"/>
      <c r="J10" s="261"/>
      <c r="K10" s="261"/>
      <c r="L10" s="261"/>
      <c r="M10" s="261"/>
      <c r="N10" s="261"/>
      <c r="O10" s="261"/>
      <c r="P10" s="261"/>
      <c r="Q10" s="261"/>
      <c r="R10" s="261"/>
      <c r="S10" s="261"/>
      <c r="T10" s="261"/>
      <c r="U10" s="261"/>
      <c r="V10" s="261"/>
      <c r="W10" s="261"/>
      <c r="X10" s="261"/>
      <c r="Y10" s="261"/>
      <c r="Z10" s="261"/>
      <c r="AA10" s="261"/>
      <c r="AB10" s="261"/>
      <c r="AC10" s="261"/>
      <c r="AD10" s="261"/>
      <c r="AE10" s="261"/>
      <c r="AF10" s="261"/>
    </row>
    <row r="11" spans="1:32" ht="14.4" customHeight="1" x14ac:dyDescent="0.25">
      <c r="A11" s="527">
        <f>ROWS(A$5:A11)</f>
        <v>7</v>
      </c>
      <c r="B11" s="532" t="s">
        <v>87</v>
      </c>
      <c r="C11" s="533">
        <v>2320</v>
      </c>
      <c r="D11" s="303">
        <v>247789</v>
      </c>
      <c r="E11" s="303">
        <v>248000</v>
      </c>
      <c r="F11" s="304">
        <v>268200</v>
      </c>
      <c r="G11" s="261"/>
      <c r="H11" s="261"/>
      <c r="I11" s="261"/>
      <c r="J11" s="261"/>
      <c r="K11" s="261"/>
      <c r="L11" s="261"/>
      <c r="M11" s="261"/>
      <c r="N11" s="261"/>
      <c r="O11" s="261"/>
      <c r="P11" s="261"/>
      <c r="Q11" s="261"/>
      <c r="R11" s="261"/>
      <c r="S11" s="261"/>
      <c r="T11" s="261"/>
      <c r="U11" s="261"/>
      <c r="V11" s="261"/>
      <c r="W11" s="261"/>
      <c r="X11" s="261"/>
      <c r="Y11" s="261"/>
      <c r="Z11" s="261"/>
      <c r="AA11" s="261"/>
      <c r="AB11" s="261"/>
      <c r="AC11" s="261"/>
      <c r="AD11" s="261"/>
      <c r="AE11" s="261"/>
      <c r="AF11" s="261"/>
    </row>
    <row r="12" spans="1:32" ht="14.4" customHeight="1" x14ac:dyDescent="0.25">
      <c r="A12" s="527">
        <f>ROWS(A$5:A12)</f>
        <v>8</v>
      </c>
      <c r="B12" s="525" t="s">
        <v>586</v>
      </c>
      <c r="C12" s="535">
        <v>2330</v>
      </c>
      <c r="D12" s="303">
        <v>6360</v>
      </c>
      <c r="E12" s="303">
        <v>18000</v>
      </c>
      <c r="F12" s="304">
        <v>25000</v>
      </c>
      <c r="G12" s="261"/>
      <c r="H12" s="261"/>
      <c r="I12" s="261"/>
      <c r="J12" s="261"/>
      <c r="K12" s="261"/>
      <c r="L12" s="261"/>
      <c r="M12" s="261"/>
      <c r="N12" s="261"/>
      <c r="O12" s="261"/>
      <c r="P12" s="261"/>
      <c r="Q12" s="261"/>
      <c r="R12" s="261"/>
      <c r="S12" s="261"/>
      <c r="T12" s="261"/>
      <c r="U12" s="261"/>
      <c r="V12" s="261"/>
      <c r="W12" s="261"/>
      <c r="X12" s="261"/>
      <c r="Y12" s="261"/>
      <c r="Z12" s="261"/>
      <c r="AA12" s="261"/>
      <c r="AB12" s="261"/>
      <c r="AC12" s="261"/>
      <c r="AD12" s="261"/>
      <c r="AE12" s="261"/>
      <c r="AF12" s="261"/>
    </row>
    <row r="13" spans="1:32" ht="14.4" customHeight="1" x14ac:dyDescent="0.25">
      <c r="A13" s="527">
        <f>ROWS(A$5:A13)</f>
        <v>9</v>
      </c>
      <c r="B13" s="532" t="s">
        <v>88</v>
      </c>
      <c r="C13" s="533">
        <v>2400</v>
      </c>
      <c r="D13" s="303">
        <v>298165</v>
      </c>
      <c r="E13" s="303">
        <v>319000</v>
      </c>
      <c r="F13" s="304">
        <v>354990</v>
      </c>
      <c r="G13" s="261"/>
      <c r="H13" s="261"/>
      <c r="I13" s="261"/>
      <c r="J13" s="261"/>
      <c r="K13" s="261"/>
      <c r="L13" s="261"/>
      <c r="M13" s="261"/>
      <c r="N13" s="261"/>
      <c r="O13" s="261"/>
      <c r="P13" s="261"/>
      <c r="Q13" s="261"/>
      <c r="R13" s="261"/>
      <c r="S13" s="261"/>
      <c r="T13" s="261"/>
      <c r="U13" s="261"/>
      <c r="V13" s="261"/>
      <c r="W13" s="261"/>
      <c r="X13" s="261"/>
      <c r="Y13" s="261"/>
      <c r="Z13" s="261"/>
      <c r="AA13" s="261"/>
      <c r="AB13" s="261"/>
      <c r="AC13" s="261"/>
      <c r="AD13" s="261"/>
      <c r="AE13" s="261"/>
      <c r="AF13" s="261"/>
    </row>
    <row r="14" spans="1:32" ht="14.4" customHeight="1" x14ac:dyDescent="0.25">
      <c r="A14" s="527">
        <f>ROWS(A$5:A14)</f>
        <v>10</v>
      </c>
      <c r="B14" s="532" t="s">
        <v>89</v>
      </c>
      <c r="C14" s="533">
        <v>2510</v>
      </c>
      <c r="D14" s="303">
        <v>21713</v>
      </c>
      <c r="E14" s="303">
        <v>22000</v>
      </c>
      <c r="F14" s="304">
        <v>33100</v>
      </c>
      <c r="G14" s="261"/>
      <c r="H14" s="261"/>
      <c r="I14" s="261"/>
      <c r="J14" s="261"/>
      <c r="K14" s="261"/>
      <c r="L14" s="261"/>
      <c r="M14" s="261"/>
      <c r="N14" s="261"/>
      <c r="O14" s="261"/>
      <c r="P14" s="261"/>
      <c r="Q14" s="261"/>
      <c r="R14" s="261"/>
      <c r="S14" s="261"/>
      <c r="T14" s="261"/>
      <c r="U14" s="261"/>
      <c r="V14" s="261"/>
      <c r="W14" s="261"/>
      <c r="X14" s="261"/>
      <c r="Y14" s="261"/>
      <c r="Z14" s="261"/>
      <c r="AA14" s="261"/>
      <c r="AB14" s="261"/>
      <c r="AC14" s="261"/>
      <c r="AD14" s="261"/>
      <c r="AE14" s="261"/>
      <c r="AF14" s="261"/>
    </row>
    <row r="15" spans="1:32" ht="14.4" customHeight="1" x14ac:dyDescent="0.25">
      <c r="A15" s="527">
        <f>ROWS(A$5:A15)</f>
        <v>11</v>
      </c>
      <c r="B15" s="532" t="s">
        <v>90</v>
      </c>
      <c r="C15" s="533">
        <v>2520</v>
      </c>
      <c r="D15" s="303"/>
      <c r="E15" s="303">
        <v>27000</v>
      </c>
      <c r="F15" s="304">
        <v>22000</v>
      </c>
      <c r="G15" s="261"/>
      <c r="H15" s="261"/>
      <c r="I15" s="261"/>
      <c r="J15" s="261"/>
      <c r="K15" s="261"/>
      <c r="L15" s="261"/>
      <c r="M15" s="261"/>
      <c r="N15" s="261"/>
      <c r="O15" s="261"/>
      <c r="P15" s="261"/>
      <c r="Q15" s="261"/>
      <c r="R15" s="261"/>
      <c r="S15" s="261"/>
      <c r="T15" s="261"/>
      <c r="U15" s="261"/>
      <c r="V15" s="261"/>
      <c r="W15" s="261"/>
      <c r="X15" s="261"/>
      <c r="Y15" s="261"/>
      <c r="Z15" s="261"/>
      <c r="AA15" s="261"/>
      <c r="AB15" s="261"/>
      <c r="AC15" s="261"/>
      <c r="AD15" s="261"/>
      <c r="AE15" s="261"/>
      <c r="AF15" s="261"/>
    </row>
    <row r="16" spans="1:32" ht="14.4" customHeight="1" x14ac:dyDescent="0.25">
      <c r="A16" s="527">
        <f>ROWS(A$5:A16)</f>
        <v>12</v>
      </c>
      <c r="B16" s="532" t="s">
        <v>91</v>
      </c>
      <c r="C16" s="533">
        <v>2600</v>
      </c>
      <c r="D16" s="303">
        <v>801817</v>
      </c>
      <c r="E16" s="303">
        <v>794000</v>
      </c>
      <c r="F16" s="304">
        <v>1041600</v>
      </c>
      <c r="G16" s="261"/>
      <c r="H16" s="261"/>
      <c r="I16" s="261"/>
      <c r="J16" s="261"/>
      <c r="K16" s="261"/>
      <c r="L16" s="261"/>
      <c r="M16" s="261"/>
      <c r="N16" s="261"/>
      <c r="O16" s="261"/>
      <c r="P16" s="261"/>
      <c r="Q16" s="261"/>
      <c r="R16" s="261"/>
      <c r="S16" s="261"/>
      <c r="T16" s="261"/>
      <c r="U16" s="261"/>
      <c r="V16" s="261"/>
      <c r="W16" s="261"/>
      <c r="X16" s="261"/>
      <c r="Y16" s="261"/>
      <c r="Z16" s="261"/>
      <c r="AA16" s="261"/>
      <c r="AB16" s="261"/>
      <c r="AC16" s="261"/>
      <c r="AD16" s="261"/>
      <c r="AE16" s="261"/>
      <c r="AF16" s="261"/>
    </row>
    <row r="17" spans="1:32" ht="14.4" customHeight="1" x14ac:dyDescent="0.25">
      <c r="A17" s="527">
        <f>ROWS(A$5:A17)</f>
        <v>13</v>
      </c>
      <c r="B17" s="532" t="s">
        <v>374</v>
      </c>
      <c r="C17" s="533">
        <v>2750</v>
      </c>
      <c r="D17" s="305">
        <v>154413</v>
      </c>
      <c r="E17" s="303">
        <v>145000</v>
      </c>
      <c r="F17" s="304">
        <v>188500</v>
      </c>
      <c r="G17" s="261"/>
      <c r="H17" s="261"/>
      <c r="I17" s="261"/>
      <c r="J17" s="261"/>
      <c r="K17" s="261"/>
      <c r="L17" s="261"/>
      <c r="M17" s="261"/>
      <c r="N17" s="261"/>
      <c r="O17" s="261"/>
      <c r="P17" s="261"/>
      <c r="Q17" s="261"/>
      <c r="R17" s="261"/>
      <c r="S17" s="261"/>
      <c r="T17" s="261"/>
      <c r="U17" s="261"/>
      <c r="V17" s="261"/>
      <c r="W17" s="261"/>
      <c r="X17" s="261"/>
      <c r="Y17" s="261"/>
      <c r="Z17" s="261"/>
      <c r="AA17" s="261"/>
      <c r="AB17" s="261"/>
      <c r="AC17" s="261"/>
      <c r="AD17" s="261"/>
      <c r="AE17" s="261"/>
      <c r="AF17" s="261"/>
    </row>
    <row r="18" spans="1:32" ht="14.4" customHeight="1" x14ac:dyDescent="0.25">
      <c r="A18" s="527">
        <f>ROWS(A$5:A18)</f>
        <v>14</v>
      </c>
      <c r="B18" s="532" t="s">
        <v>375</v>
      </c>
      <c r="C18" s="533">
        <v>2760</v>
      </c>
      <c r="D18" s="303">
        <v>55818</v>
      </c>
      <c r="E18" s="303">
        <v>31000</v>
      </c>
      <c r="F18" s="304">
        <v>34000</v>
      </c>
      <c r="G18" s="261"/>
      <c r="H18" s="261"/>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row>
    <row r="19" spans="1:32" ht="14.4" customHeight="1" x14ac:dyDescent="0.25">
      <c r="A19" s="527">
        <f>ROWS(A$5:A19)</f>
        <v>15</v>
      </c>
      <c r="B19" s="532" t="s">
        <v>92</v>
      </c>
      <c r="C19" s="533">
        <v>3000</v>
      </c>
      <c r="D19" s="303"/>
      <c r="E19" s="303"/>
      <c r="F19" s="304"/>
      <c r="G19" s="261"/>
      <c r="H19" s="261"/>
      <c r="I19" s="261"/>
      <c r="J19" s="261"/>
      <c r="K19" s="261"/>
      <c r="L19" s="261"/>
      <c r="M19" s="261"/>
      <c r="N19" s="261"/>
      <c r="O19" s="261"/>
      <c r="P19" s="261"/>
      <c r="Q19" s="261"/>
      <c r="R19" s="261"/>
      <c r="S19" s="261"/>
      <c r="T19" s="261"/>
      <c r="U19" s="261"/>
      <c r="V19" s="261"/>
      <c r="W19" s="261"/>
      <c r="X19" s="261"/>
      <c r="Y19" s="261"/>
      <c r="Z19" s="261"/>
      <c r="AA19" s="261"/>
      <c r="AB19" s="261"/>
      <c r="AC19" s="261"/>
      <c r="AD19" s="261"/>
      <c r="AE19" s="261"/>
      <c r="AF19" s="261"/>
    </row>
    <row r="20" spans="1:32" ht="14.4" customHeight="1" x14ac:dyDescent="0.25">
      <c r="A20" s="527">
        <f>ROWS(A$5:A20)</f>
        <v>16</v>
      </c>
      <c r="B20" s="532" t="s">
        <v>93</v>
      </c>
      <c r="C20" s="533">
        <v>3500</v>
      </c>
      <c r="D20" s="303"/>
      <c r="E20" s="303"/>
      <c r="F20" s="304"/>
      <c r="G20" s="261"/>
      <c r="H20" s="261"/>
      <c r="I20" s="261"/>
      <c r="J20" s="261"/>
      <c r="K20" s="261"/>
      <c r="L20" s="261"/>
      <c r="M20" s="261"/>
      <c r="N20" s="261"/>
      <c r="O20" s="261"/>
      <c r="P20" s="261"/>
      <c r="Q20" s="261"/>
      <c r="R20" s="261"/>
      <c r="S20" s="261"/>
      <c r="T20" s="261"/>
      <c r="U20" s="261"/>
      <c r="V20" s="261"/>
      <c r="W20" s="261"/>
      <c r="X20" s="261"/>
      <c r="Y20" s="261"/>
      <c r="Z20" s="261"/>
      <c r="AA20" s="261"/>
      <c r="AB20" s="261"/>
      <c r="AC20" s="261"/>
      <c r="AD20" s="261"/>
      <c r="AE20" s="261"/>
      <c r="AF20" s="261"/>
    </row>
    <row r="21" spans="1:32" ht="14.4" customHeight="1" x14ac:dyDescent="0.25">
      <c r="A21" s="527">
        <f>ROWS(A$5:A21)</f>
        <v>17</v>
      </c>
      <c r="B21" s="532" t="s">
        <v>242</v>
      </c>
      <c r="C21" s="533">
        <v>4000</v>
      </c>
      <c r="D21" s="303">
        <v>237325</v>
      </c>
      <c r="E21" s="305">
        <v>235000</v>
      </c>
      <c r="F21" s="304">
        <v>238430</v>
      </c>
      <c r="G21" s="261"/>
      <c r="H21" s="261"/>
      <c r="I21" s="261"/>
      <c r="J21" s="261"/>
      <c r="K21" s="261"/>
      <c r="L21" s="261"/>
      <c r="M21" s="261"/>
      <c r="N21" s="261"/>
      <c r="O21" s="261"/>
      <c r="P21" s="261"/>
      <c r="Q21" s="261"/>
      <c r="R21" s="261"/>
      <c r="S21" s="261"/>
      <c r="T21" s="261"/>
      <c r="U21" s="261"/>
      <c r="V21" s="261"/>
      <c r="W21" s="261"/>
      <c r="X21" s="261"/>
      <c r="Y21" s="261"/>
      <c r="Z21" s="261"/>
      <c r="AA21" s="261"/>
      <c r="AB21" s="261"/>
      <c r="AC21" s="261"/>
      <c r="AD21" s="261"/>
      <c r="AE21" s="261"/>
      <c r="AF21" s="261"/>
    </row>
    <row r="22" spans="1:32" ht="14.4" customHeight="1" x14ac:dyDescent="0.25">
      <c r="A22" s="527">
        <f>ROWS(A$5:A22)</f>
        <v>18</v>
      </c>
      <c r="B22" s="532" t="s">
        <v>94</v>
      </c>
      <c r="C22" s="533">
        <v>5000</v>
      </c>
      <c r="D22" s="303"/>
      <c r="E22" s="305"/>
      <c r="F22" s="304"/>
      <c r="G22" s="261"/>
      <c r="H22" s="261"/>
      <c r="I22" s="261"/>
      <c r="J22" s="261"/>
      <c r="K22" s="261"/>
      <c r="L22" s="261"/>
      <c r="M22" s="261"/>
      <c r="N22" s="261"/>
      <c r="O22" s="261"/>
      <c r="P22" s="261"/>
      <c r="Q22" s="261"/>
      <c r="R22" s="261"/>
      <c r="S22" s="261"/>
      <c r="T22" s="261"/>
      <c r="U22" s="261"/>
      <c r="V22" s="261"/>
      <c r="W22" s="261"/>
      <c r="X22" s="261"/>
      <c r="Y22" s="261"/>
      <c r="Z22" s="261"/>
      <c r="AA22" s="261"/>
      <c r="AB22" s="261"/>
      <c r="AC22" s="261"/>
      <c r="AD22" s="261"/>
      <c r="AE22" s="261"/>
      <c r="AF22" s="261"/>
    </row>
    <row r="23" spans="1:32" ht="14.4" customHeight="1" x14ac:dyDescent="0.25">
      <c r="A23" s="527">
        <f>ROWS(A$5:A23)</f>
        <v>19</v>
      </c>
      <c r="B23" s="532" t="s">
        <v>95</v>
      </c>
      <c r="C23" s="533">
        <v>6000</v>
      </c>
      <c r="D23" s="303"/>
      <c r="E23" s="303"/>
      <c r="F23" s="304"/>
      <c r="G23" s="261"/>
      <c r="H23" s="261"/>
      <c r="I23" s="261"/>
      <c r="J23" s="261"/>
      <c r="K23" s="261"/>
      <c r="L23" s="261"/>
      <c r="M23" s="261"/>
      <c r="N23" s="261"/>
      <c r="O23" s="261"/>
      <c r="P23" s="261"/>
      <c r="Q23" s="261"/>
      <c r="R23" s="261"/>
      <c r="S23" s="261"/>
      <c r="T23" s="261"/>
      <c r="U23" s="261"/>
      <c r="V23" s="261"/>
      <c r="W23" s="261"/>
      <c r="X23" s="261"/>
      <c r="Y23" s="261"/>
      <c r="Z23" s="261"/>
      <c r="AA23" s="261"/>
      <c r="AB23" s="261"/>
      <c r="AC23" s="261"/>
      <c r="AD23" s="261"/>
      <c r="AE23" s="261"/>
      <c r="AF23" s="261"/>
    </row>
    <row r="24" spans="1:32" ht="14.4" customHeight="1" x14ac:dyDescent="0.25">
      <c r="A24" s="527">
        <f>ROWS(A$5:A24)</f>
        <v>20</v>
      </c>
      <c r="B24" s="532" t="s">
        <v>96</v>
      </c>
      <c r="C24" s="533">
        <v>7000</v>
      </c>
      <c r="D24" s="303"/>
      <c r="E24" s="303"/>
      <c r="F24" s="304"/>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1"/>
      <c r="AF24" s="261"/>
    </row>
    <row r="25" spans="1:32" ht="14.4" customHeight="1" x14ac:dyDescent="0.25">
      <c r="A25" s="527">
        <f>ROWS(A$5:A25)</f>
        <v>21</v>
      </c>
      <c r="B25" s="2" t="s">
        <v>97</v>
      </c>
      <c r="C25" s="533">
        <v>8000</v>
      </c>
      <c r="D25" s="303">
        <v>65000</v>
      </c>
      <c r="E25" s="303">
        <v>65000</v>
      </c>
      <c r="F25" s="304">
        <v>50000</v>
      </c>
      <c r="G25" s="261"/>
      <c r="H25" s="261"/>
      <c r="I25" s="261"/>
      <c r="J25" s="261"/>
      <c r="K25" s="261"/>
      <c r="L25" s="261"/>
      <c r="M25" s="261"/>
      <c r="N25" s="261"/>
      <c r="O25" s="261"/>
      <c r="P25" s="261"/>
      <c r="Q25" s="261"/>
      <c r="R25" s="261"/>
      <c r="S25" s="261"/>
      <c r="T25" s="261"/>
      <c r="U25" s="261"/>
      <c r="V25" s="261"/>
      <c r="W25" s="261"/>
      <c r="X25" s="261"/>
      <c r="Y25" s="261"/>
      <c r="Z25" s="261"/>
      <c r="AA25" s="261"/>
      <c r="AB25" s="261"/>
      <c r="AC25" s="261"/>
      <c r="AD25" s="261"/>
      <c r="AE25" s="261"/>
      <c r="AF25" s="261"/>
    </row>
    <row r="26" spans="1:32" ht="14.4" customHeight="1" x14ac:dyDescent="0.25">
      <c r="A26" s="527">
        <f>ROWS(A$5:A26)</f>
        <v>22</v>
      </c>
      <c r="B26" s="2" t="s">
        <v>98</v>
      </c>
      <c r="C26" s="3"/>
      <c r="D26" s="303"/>
      <c r="E26" s="303"/>
      <c r="F26" s="304"/>
      <c r="G26" s="261"/>
      <c r="H26" s="261"/>
      <c r="I26" s="261"/>
      <c r="J26" s="261"/>
      <c r="K26" s="261"/>
      <c r="L26" s="261"/>
      <c r="M26" s="261"/>
      <c r="N26" s="261"/>
      <c r="O26" s="261"/>
      <c r="P26" s="261"/>
      <c r="Q26" s="261"/>
      <c r="R26" s="261"/>
      <c r="S26" s="261"/>
      <c r="T26" s="261"/>
      <c r="U26" s="261"/>
      <c r="V26" s="261"/>
      <c r="W26" s="261"/>
      <c r="X26" s="261"/>
      <c r="Y26" s="261"/>
      <c r="Z26" s="261"/>
      <c r="AA26" s="261"/>
      <c r="AB26" s="261"/>
      <c r="AC26" s="261"/>
      <c r="AD26" s="261"/>
      <c r="AE26" s="261"/>
      <c r="AF26" s="261"/>
    </row>
    <row r="27" spans="1:32" ht="14.4" customHeight="1" x14ac:dyDescent="0.25">
      <c r="A27" s="527">
        <f>ROWS(A$5:A27)</f>
        <v>23</v>
      </c>
      <c r="B27" s="2"/>
      <c r="C27" s="3"/>
      <c r="D27" s="303"/>
      <c r="E27" s="303"/>
      <c r="F27" s="304"/>
      <c r="G27" s="261"/>
      <c r="H27" s="261"/>
      <c r="I27" s="261"/>
      <c r="J27" s="261"/>
      <c r="K27" s="261"/>
      <c r="L27" s="261"/>
      <c r="M27" s="261"/>
      <c r="N27" s="261"/>
      <c r="O27" s="261"/>
      <c r="P27" s="261"/>
      <c r="Q27" s="261"/>
      <c r="R27" s="261"/>
      <c r="S27" s="261"/>
      <c r="T27" s="261"/>
      <c r="U27" s="261"/>
      <c r="V27" s="261"/>
      <c r="W27" s="261"/>
      <c r="X27" s="261"/>
      <c r="Y27" s="261"/>
      <c r="Z27" s="261"/>
      <c r="AA27" s="261"/>
      <c r="AB27" s="261"/>
      <c r="AC27" s="261"/>
      <c r="AD27" s="261"/>
      <c r="AE27" s="261"/>
      <c r="AF27" s="261"/>
    </row>
    <row r="28" spans="1:32" ht="14.4" customHeight="1" x14ac:dyDescent="0.25">
      <c r="A28" s="527">
        <f>ROWS(A$5:A28)</f>
        <v>24</v>
      </c>
      <c r="B28" s="2"/>
      <c r="C28" s="3"/>
      <c r="D28" s="303"/>
      <c r="E28" s="303"/>
      <c r="F28" s="304"/>
      <c r="G28" s="261"/>
      <c r="H28" s="261"/>
      <c r="I28" s="261"/>
      <c r="J28" s="261"/>
      <c r="K28" s="261"/>
      <c r="L28" s="261"/>
      <c r="M28" s="261"/>
      <c r="N28" s="261"/>
      <c r="O28" s="261"/>
      <c r="P28" s="261"/>
      <c r="Q28" s="261"/>
      <c r="R28" s="261"/>
      <c r="S28" s="261"/>
      <c r="T28" s="261"/>
      <c r="U28" s="261"/>
      <c r="V28" s="261"/>
      <c r="W28" s="261"/>
      <c r="X28" s="261"/>
      <c r="Y28" s="261"/>
      <c r="Z28" s="261"/>
      <c r="AA28" s="261"/>
      <c r="AB28" s="261"/>
      <c r="AC28" s="261"/>
      <c r="AD28" s="261"/>
      <c r="AE28" s="261"/>
      <c r="AF28" s="261"/>
    </row>
    <row r="29" spans="1:32" ht="14.4" customHeight="1" x14ac:dyDescent="0.25">
      <c r="A29" s="527">
        <f>ROWS(A$5:A29)</f>
        <v>25</v>
      </c>
      <c r="B29" s="2"/>
      <c r="C29" s="3"/>
      <c r="D29" s="303"/>
      <c r="E29" s="303"/>
      <c r="F29" s="304"/>
      <c r="G29" s="261"/>
      <c r="H29" s="261"/>
      <c r="I29" s="261"/>
      <c r="J29" s="261"/>
      <c r="K29" s="261"/>
      <c r="L29" s="261"/>
      <c r="M29" s="261"/>
      <c r="N29" s="261"/>
      <c r="O29" s="261"/>
      <c r="P29" s="261"/>
      <c r="Q29" s="261"/>
      <c r="R29" s="261"/>
      <c r="S29" s="261"/>
      <c r="T29" s="261"/>
      <c r="U29" s="261"/>
      <c r="V29" s="261"/>
      <c r="W29" s="261"/>
      <c r="X29" s="261"/>
      <c r="Y29" s="261"/>
      <c r="Z29" s="261"/>
      <c r="AA29" s="261"/>
      <c r="AB29" s="261"/>
      <c r="AC29" s="261"/>
      <c r="AD29" s="261"/>
      <c r="AE29" s="261"/>
      <c r="AF29" s="261"/>
    </row>
    <row r="30" spans="1:32" ht="14.4" customHeight="1" x14ac:dyDescent="0.25">
      <c r="A30" s="527">
        <f>ROWS(A$5:A30)</f>
        <v>26</v>
      </c>
      <c r="B30" s="2"/>
      <c r="C30" s="3"/>
      <c r="D30" s="303"/>
      <c r="E30" s="303"/>
      <c r="F30" s="304"/>
      <c r="G30" s="261"/>
      <c r="H30" s="261"/>
      <c r="I30" s="261"/>
      <c r="J30" s="261"/>
      <c r="K30" s="261"/>
      <c r="L30" s="261"/>
      <c r="M30" s="261"/>
      <c r="N30" s="261"/>
      <c r="O30" s="261"/>
      <c r="P30" s="261"/>
      <c r="Q30" s="261"/>
      <c r="R30" s="261"/>
      <c r="S30" s="261"/>
      <c r="T30" s="261"/>
      <c r="U30" s="261"/>
      <c r="V30" s="261"/>
      <c r="W30" s="261"/>
      <c r="X30" s="261"/>
      <c r="Y30" s="261"/>
      <c r="Z30" s="261"/>
      <c r="AA30" s="261"/>
      <c r="AB30" s="261"/>
      <c r="AC30" s="261"/>
      <c r="AD30" s="261"/>
      <c r="AE30" s="261"/>
      <c r="AF30" s="261"/>
    </row>
    <row r="31" spans="1:32" ht="14.4" customHeight="1" x14ac:dyDescent="0.25">
      <c r="A31" s="527">
        <f>ROWS(A$5:A31)</f>
        <v>27</v>
      </c>
      <c r="B31" s="2"/>
      <c r="C31" s="3"/>
      <c r="D31" s="303"/>
      <c r="E31" s="303"/>
      <c r="F31" s="304"/>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row>
    <row r="32" spans="1:32" ht="14.4" customHeight="1" x14ac:dyDescent="0.25">
      <c r="A32" s="527">
        <f>ROWS(A$5:A32)</f>
        <v>28</v>
      </c>
      <c r="B32" s="2"/>
      <c r="C32" s="3"/>
      <c r="D32" s="303"/>
      <c r="E32" s="303"/>
      <c r="F32" s="304"/>
      <c r="G32" s="261"/>
      <c r="H32" s="261"/>
      <c r="I32" s="261"/>
      <c r="J32" s="261"/>
      <c r="K32" s="261"/>
      <c r="L32" s="261"/>
      <c r="M32" s="261"/>
      <c r="N32" s="261"/>
      <c r="O32" s="261"/>
      <c r="P32" s="261"/>
      <c r="Q32" s="261"/>
      <c r="R32" s="261"/>
      <c r="S32" s="261"/>
      <c r="T32" s="261"/>
      <c r="U32" s="261"/>
      <c r="V32" s="261"/>
      <c r="W32" s="261"/>
      <c r="X32" s="261"/>
      <c r="Y32" s="261"/>
      <c r="Z32" s="261"/>
      <c r="AA32" s="261"/>
      <c r="AB32" s="261"/>
      <c r="AC32" s="261"/>
      <c r="AD32" s="261"/>
      <c r="AE32" s="261"/>
      <c r="AF32" s="261"/>
    </row>
    <row r="33" spans="1:32" ht="14.4" customHeight="1" x14ac:dyDescent="0.25">
      <c r="A33" s="527">
        <f>ROWS(A$5:A33)</f>
        <v>29</v>
      </c>
      <c r="B33" s="2"/>
      <c r="C33" s="3"/>
      <c r="D33" s="303"/>
      <c r="E33" s="303"/>
      <c r="F33" s="304"/>
      <c r="G33" s="261"/>
      <c r="H33" s="261"/>
      <c r="I33" s="261"/>
      <c r="J33" s="261"/>
      <c r="K33" s="261"/>
      <c r="L33" s="261"/>
      <c r="M33" s="261"/>
      <c r="N33" s="261"/>
      <c r="O33" s="261"/>
      <c r="P33" s="261"/>
      <c r="Q33" s="261"/>
      <c r="R33" s="261"/>
      <c r="S33" s="261"/>
      <c r="T33" s="261"/>
      <c r="U33" s="261"/>
      <c r="V33" s="261"/>
      <c r="W33" s="261"/>
      <c r="X33" s="261"/>
      <c r="Y33" s="261"/>
      <c r="Z33" s="261"/>
      <c r="AA33" s="261"/>
      <c r="AB33" s="261"/>
      <c r="AC33" s="261"/>
      <c r="AD33" s="261"/>
      <c r="AE33" s="261"/>
      <c r="AF33" s="261"/>
    </row>
    <row r="34" spans="1:32" ht="14.4" customHeight="1" x14ac:dyDescent="0.25">
      <c r="A34" s="527">
        <f>ROWS(A$5:A34)</f>
        <v>30</v>
      </c>
      <c r="B34" s="532" t="s">
        <v>99</v>
      </c>
      <c r="C34" s="3"/>
      <c r="D34" s="536">
        <f>ROUND(SUM(D6:D33),2)</f>
        <v>5594474</v>
      </c>
      <c r="E34" s="536">
        <f>ROUND(SUM(E6:E33),2)</f>
        <v>5794000</v>
      </c>
      <c r="F34" s="537"/>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row>
    <row r="35" spans="1:32" ht="14.4" customHeight="1" x14ac:dyDescent="0.25">
      <c r="A35" s="527">
        <f>ROWS(A$5:A35)</f>
        <v>31</v>
      </c>
      <c r="B35" s="532" t="s">
        <v>100</v>
      </c>
      <c r="C35" s="3"/>
      <c r="D35" s="303">
        <f>D7+D18</f>
        <v>772401</v>
      </c>
      <c r="E35" s="303">
        <f>E7+E18</f>
        <v>753000</v>
      </c>
      <c r="F35" s="304">
        <f>F7+F18</f>
        <v>1005500</v>
      </c>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row>
    <row r="36" spans="1:32" ht="14.4" customHeight="1" x14ac:dyDescent="0.25">
      <c r="A36" s="527">
        <f>ROWS(A$5:A36)</f>
        <v>32</v>
      </c>
      <c r="B36" s="532" t="s">
        <v>101</v>
      </c>
      <c r="C36" s="3"/>
      <c r="D36" s="536">
        <f>ROUND(D34-D35,2)</f>
        <v>4822073</v>
      </c>
      <c r="E36" s="536">
        <f>ROUND(E34-E35,2)</f>
        <v>5041000</v>
      </c>
      <c r="F36" s="538">
        <f>ROUND(SUM(F6:F33)-F35,2)</f>
        <v>5757760</v>
      </c>
      <c r="G36" s="261"/>
      <c r="H36" s="261"/>
      <c r="I36" s="261"/>
      <c r="J36" s="261"/>
      <c r="K36" s="261"/>
      <c r="L36" s="261"/>
      <c r="M36" s="261"/>
      <c r="N36" s="261"/>
      <c r="O36" s="261"/>
      <c r="P36" s="261"/>
      <c r="Q36" s="261"/>
      <c r="R36" s="261"/>
      <c r="S36" s="261"/>
      <c r="T36" s="261"/>
      <c r="U36" s="261"/>
      <c r="V36" s="261"/>
      <c r="W36" s="261"/>
      <c r="X36" s="261"/>
      <c r="Y36" s="261"/>
      <c r="Z36" s="261"/>
      <c r="AA36" s="261"/>
      <c r="AB36" s="261"/>
      <c r="AC36" s="261"/>
      <c r="AD36" s="261"/>
      <c r="AE36" s="261"/>
      <c r="AF36" s="261"/>
    </row>
    <row r="37" spans="1:32" ht="14.4" customHeight="1" x14ac:dyDescent="0.25">
      <c r="A37" s="527">
        <f>ROWS(A$5:A37)</f>
        <v>33</v>
      </c>
      <c r="B37" s="539" t="s">
        <v>102</v>
      </c>
      <c r="C37" s="3"/>
      <c r="D37" s="540"/>
      <c r="E37" s="540"/>
      <c r="F37" s="538">
        <f>ROUND(F35+F36,2)</f>
        <v>6763260</v>
      </c>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row>
    <row r="38" spans="1:32" ht="14.4" customHeight="1" x14ac:dyDescent="0.25">
      <c r="A38" s="527">
        <f>ROWS(A$5:A38)</f>
        <v>34</v>
      </c>
      <c r="B38" s="532" t="s">
        <v>103</v>
      </c>
      <c r="C38" s="3"/>
      <c r="D38" s="540"/>
      <c r="E38" s="540"/>
      <c r="F38" s="304">
        <v>1500000</v>
      </c>
      <c r="G38" s="261"/>
      <c r="H38" s="261"/>
      <c r="I38" s="261"/>
      <c r="J38" s="261"/>
      <c r="K38" s="261"/>
      <c r="L38" s="261"/>
      <c r="M38" s="261"/>
      <c r="N38" s="261"/>
      <c r="O38" s="261"/>
      <c r="P38" s="261"/>
      <c r="Q38" s="261"/>
      <c r="R38" s="261"/>
      <c r="S38" s="261"/>
      <c r="T38" s="261"/>
      <c r="U38" s="261"/>
      <c r="V38" s="261"/>
      <c r="W38" s="261"/>
      <c r="X38" s="261"/>
      <c r="Y38" s="261"/>
      <c r="Z38" s="261"/>
      <c r="AA38" s="261"/>
      <c r="AB38" s="261"/>
      <c r="AC38" s="261"/>
      <c r="AD38" s="261"/>
      <c r="AE38" s="261"/>
      <c r="AF38" s="261"/>
    </row>
    <row r="39" spans="1:32" ht="14.4" customHeight="1" thickBot="1" x14ac:dyDescent="0.3">
      <c r="A39" s="541">
        <f>ROWS(A$5:A39)</f>
        <v>35</v>
      </c>
      <c r="B39" s="542" t="s">
        <v>104</v>
      </c>
      <c r="C39" s="4"/>
      <c r="D39" s="543"/>
      <c r="E39" s="543"/>
      <c r="F39" s="544">
        <f>IF(F38+F37&lt;&gt;'General Fund-Page 3 of 3'!F38,"Budget Not Balanced",F38+F37)</f>
        <v>8263260</v>
      </c>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row>
    <row r="40" spans="1:32" ht="11.25" hidden="1" customHeight="1" x14ac:dyDescent="0.2">
      <c r="A40" s="535" t="s">
        <v>0</v>
      </c>
      <c r="C40" s="535"/>
      <c r="D40" s="545"/>
      <c r="E40" s="545"/>
      <c r="F40" s="545"/>
      <c r="G40" s="261"/>
      <c r="H40" s="261"/>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row>
    <row r="41" spans="1:32" ht="11.25" hidden="1" customHeight="1" x14ac:dyDescent="0.2">
      <c r="A41" s="546"/>
      <c r="C41" s="535"/>
      <c r="D41" s="545"/>
      <c r="E41" s="545"/>
      <c r="F41" s="547" t="s">
        <v>105</v>
      </c>
      <c r="G41" s="261"/>
      <c r="H41" s="261"/>
      <c r="I41" s="261"/>
      <c r="J41" s="261"/>
      <c r="K41" s="261"/>
      <c r="L41" s="261"/>
      <c r="M41" s="261"/>
      <c r="N41" s="261"/>
      <c r="O41" s="261"/>
      <c r="P41" s="261"/>
      <c r="Q41" s="261"/>
      <c r="R41" s="261"/>
      <c r="S41" s="261"/>
      <c r="T41" s="261"/>
      <c r="U41" s="261"/>
      <c r="V41" s="261"/>
      <c r="W41" s="261"/>
      <c r="X41" s="261"/>
      <c r="Y41" s="261"/>
      <c r="Z41" s="261"/>
      <c r="AA41" s="261"/>
      <c r="AB41" s="261"/>
      <c r="AC41" s="261"/>
      <c r="AD41" s="261"/>
      <c r="AE41" s="261"/>
      <c r="AF41" s="261"/>
    </row>
    <row r="42" spans="1:32" ht="11.25" customHeight="1" x14ac:dyDescent="0.2">
      <c r="A42" s="535" t="s">
        <v>0</v>
      </c>
      <c r="C42" s="535"/>
      <c r="D42" s="545"/>
      <c r="E42" s="545"/>
      <c r="F42" s="545"/>
      <c r="G42" s="261"/>
      <c r="H42" s="261"/>
      <c r="I42" s="261"/>
      <c r="J42" s="261"/>
      <c r="K42" s="261"/>
      <c r="L42" s="261"/>
      <c r="M42" s="261"/>
      <c r="N42" s="261"/>
      <c r="O42" s="261"/>
      <c r="P42" s="261"/>
      <c r="Q42" s="261"/>
      <c r="R42" s="261"/>
      <c r="S42" s="261"/>
      <c r="T42" s="261"/>
      <c r="U42" s="261"/>
      <c r="V42" s="261"/>
      <c r="W42" s="261"/>
      <c r="X42" s="261"/>
      <c r="Y42" s="261"/>
      <c r="Z42" s="261"/>
      <c r="AA42" s="261"/>
      <c r="AB42" s="261"/>
      <c r="AC42" s="261"/>
      <c r="AD42" s="261"/>
      <c r="AE42" s="261"/>
      <c r="AF42" s="261"/>
    </row>
    <row r="43" spans="1:32" ht="11.25" customHeight="1" x14ac:dyDescent="0.2">
      <c r="A43" s="535"/>
      <c r="C43" s="535"/>
      <c r="D43" s="545"/>
      <c r="E43" s="545"/>
      <c r="F43" s="545"/>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row>
    <row r="44" spans="1:32" ht="11.25" customHeight="1" x14ac:dyDescent="0.2">
      <c r="A44" s="535"/>
      <c r="D44" s="545"/>
      <c r="E44" s="545"/>
      <c r="F44" s="545"/>
      <c r="G44" s="261"/>
      <c r="H44" s="261"/>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row>
    <row r="45" spans="1:32" ht="11.25" customHeight="1" x14ac:dyDescent="0.2">
      <c r="A45" s="535"/>
      <c r="D45" s="545"/>
      <c r="E45" s="545"/>
      <c r="F45" s="545"/>
      <c r="G45" s="261"/>
      <c r="H45" s="261"/>
      <c r="I45" s="261"/>
      <c r="J45" s="261"/>
      <c r="K45" s="261"/>
      <c r="L45" s="261"/>
      <c r="M45" s="261"/>
      <c r="N45" s="261"/>
      <c r="O45" s="261"/>
      <c r="P45" s="261"/>
      <c r="Q45" s="261"/>
      <c r="R45" s="261"/>
      <c r="S45" s="261"/>
      <c r="T45" s="261"/>
      <c r="U45" s="261"/>
      <c r="V45" s="261"/>
      <c r="W45" s="261"/>
      <c r="X45" s="261"/>
      <c r="Y45" s="261"/>
      <c r="Z45" s="261"/>
      <c r="AA45" s="261"/>
      <c r="AB45" s="261"/>
      <c r="AC45" s="261"/>
      <c r="AD45" s="261"/>
      <c r="AE45" s="261"/>
      <c r="AF45" s="261"/>
    </row>
    <row r="46" spans="1:32" ht="11.25" customHeight="1" x14ac:dyDescent="0.2">
      <c r="D46" s="545"/>
      <c r="E46" s="545"/>
      <c r="F46" s="545"/>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row>
    <row r="47" spans="1:32" ht="11.25" customHeight="1" x14ac:dyDescent="0.2">
      <c r="D47" s="545"/>
      <c r="E47" s="545"/>
      <c r="F47" s="545"/>
      <c r="G47" s="261"/>
      <c r="H47" s="261"/>
      <c r="I47" s="261"/>
      <c r="J47" s="261"/>
      <c r="K47" s="261"/>
      <c r="L47" s="261"/>
      <c r="M47" s="261"/>
      <c r="N47" s="261"/>
      <c r="O47" s="261"/>
      <c r="P47" s="261"/>
      <c r="Q47" s="261"/>
      <c r="R47" s="261"/>
      <c r="S47" s="261"/>
      <c r="T47" s="261"/>
      <c r="U47" s="261"/>
      <c r="V47" s="261"/>
      <c r="W47" s="261"/>
      <c r="X47" s="261"/>
      <c r="Y47" s="261"/>
      <c r="Z47" s="261"/>
      <c r="AA47" s="261"/>
      <c r="AB47" s="261"/>
      <c r="AC47" s="261"/>
      <c r="AD47" s="261"/>
      <c r="AE47" s="261"/>
      <c r="AF47" s="261"/>
    </row>
    <row r="48" spans="1:32" ht="11.25" customHeight="1" x14ac:dyDescent="0.2">
      <c r="D48" s="545"/>
      <c r="E48" s="545"/>
      <c r="F48" s="545"/>
      <c r="G48" s="261"/>
      <c r="H48" s="261"/>
      <c r="I48" s="261"/>
      <c r="J48" s="261"/>
      <c r="K48" s="261"/>
      <c r="L48" s="261"/>
      <c r="M48" s="261"/>
      <c r="N48" s="261"/>
      <c r="O48" s="261"/>
      <c r="P48" s="261"/>
      <c r="Q48" s="261"/>
      <c r="R48" s="261"/>
      <c r="S48" s="261"/>
      <c r="T48" s="261"/>
      <c r="U48" s="261"/>
      <c r="V48" s="261"/>
      <c r="W48" s="261"/>
      <c r="X48" s="261"/>
      <c r="Y48" s="261"/>
      <c r="Z48" s="261"/>
      <c r="AA48" s="261"/>
      <c r="AB48" s="261"/>
      <c r="AC48" s="261"/>
      <c r="AD48" s="261"/>
      <c r="AE48" s="261"/>
      <c r="AF48" s="261"/>
    </row>
    <row r="49" spans="4:32" ht="11.25" customHeight="1" x14ac:dyDescent="0.2">
      <c r="D49" s="545"/>
      <c r="E49" s="545"/>
      <c r="F49" s="545"/>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row>
    <row r="50" spans="4:32" ht="11.25" customHeight="1" x14ac:dyDescent="0.2">
      <c r="D50" s="545"/>
      <c r="E50" s="545"/>
      <c r="F50" s="545"/>
      <c r="G50" s="261"/>
      <c r="H50" s="261"/>
      <c r="I50" s="261"/>
      <c r="J50" s="261"/>
      <c r="K50" s="261"/>
      <c r="L50" s="261"/>
      <c r="M50" s="261"/>
      <c r="N50" s="261"/>
      <c r="O50" s="261"/>
      <c r="P50" s="261"/>
      <c r="Q50" s="261"/>
      <c r="R50" s="261"/>
      <c r="S50" s="261"/>
      <c r="T50" s="261"/>
      <c r="U50" s="261"/>
      <c r="V50" s="261"/>
      <c r="W50" s="261"/>
      <c r="X50" s="261"/>
      <c r="Y50" s="261"/>
      <c r="Z50" s="261"/>
      <c r="AA50" s="261"/>
      <c r="AB50" s="261"/>
      <c r="AC50" s="261"/>
      <c r="AD50" s="261"/>
      <c r="AE50" s="261"/>
      <c r="AF50" s="261"/>
    </row>
    <row r="51" spans="4:32" ht="11.25" customHeight="1" x14ac:dyDescent="0.2">
      <c r="D51" s="545"/>
      <c r="E51" s="545"/>
      <c r="F51" s="545"/>
    </row>
    <row r="52" spans="4:32" ht="11.25" customHeight="1" x14ac:dyDescent="0.2">
      <c r="D52" s="545"/>
      <c r="E52" s="545"/>
      <c r="F52" s="545"/>
    </row>
    <row r="53" spans="4:32" ht="11.25" customHeight="1" x14ac:dyDescent="0.2">
      <c r="D53" s="545"/>
      <c r="E53" s="545"/>
      <c r="F53" s="545"/>
    </row>
    <row r="54" spans="4:32" ht="11.25" customHeight="1" x14ac:dyDescent="0.2">
      <c r="D54" s="545"/>
      <c r="E54" s="545"/>
      <c r="F54" s="545"/>
    </row>
    <row r="55" spans="4:32" ht="11.25" customHeight="1" x14ac:dyDescent="0.2">
      <c r="D55" s="545"/>
      <c r="E55" s="545"/>
      <c r="F55" s="545"/>
    </row>
    <row r="56" spans="4:32" ht="11.25" customHeight="1" x14ac:dyDescent="0.2">
      <c r="D56" s="545"/>
      <c r="E56" s="545"/>
      <c r="F56" s="545"/>
    </row>
    <row r="57" spans="4:32" ht="11.25" customHeight="1" x14ac:dyDescent="0.2">
      <c r="D57" s="545"/>
      <c r="E57" s="545"/>
      <c r="F57" s="545"/>
    </row>
    <row r="58" spans="4:32" ht="11.25" customHeight="1" x14ac:dyDescent="0.2">
      <c r="D58" s="545"/>
      <c r="E58" s="545"/>
      <c r="F58" s="545"/>
    </row>
    <row r="59" spans="4:32" ht="11.25" customHeight="1" x14ac:dyDescent="0.2">
      <c r="D59" s="545"/>
      <c r="E59" s="545"/>
      <c r="F59" s="545"/>
    </row>
    <row r="60" spans="4:32" ht="11.25" customHeight="1" x14ac:dyDescent="0.2">
      <c r="D60" s="545"/>
      <c r="E60" s="545"/>
      <c r="F60" s="545"/>
    </row>
    <row r="61" spans="4:32" ht="11.25" customHeight="1" x14ac:dyDescent="0.2">
      <c r="D61" s="545"/>
      <c r="E61" s="545"/>
      <c r="F61" s="545"/>
    </row>
    <row r="62" spans="4:32" ht="11.25" customHeight="1" x14ac:dyDescent="0.2">
      <c r="D62" s="545"/>
      <c r="E62" s="545"/>
      <c r="F62" s="545"/>
    </row>
    <row r="63" spans="4:32" ht="11.25" customHeight="1" x14ac:dyDescent="0.2">
      <c r="D63" s="545"/>
      <c r="E63" s="545"/>
      <c r="F63" s="545"/>
    </row>
    <row r="64" spans="4:32" ht="11.25" customHeight="1" x14ac:dyDescent="0.2">
      <c r="D64" s="545"/>
      <c r="E64" s="545"/>
      <c r="F64" s="545"/>
    </row>
    <row r="65" spans="4:6" ht="11.25" customHeight="1" x14ac:dyDescent="0.2">
      <c r="D65" s="545"/>
      <c r="E65" s="545"/>
      <c r="F65" s="545"/>
    </row>
    <row r="66" spans="4:6" ht="11.25" customHeight="1" x14ac:dyDescent="0.2">
      <c r="D66" s="545"/>
      <c r="E66" s="545"/>
      <c r="F66" s="545"/>
    </row>
    <row r="67" spans="4:6" ht="11.25" customHeight="1" x14ac:dyDescent="0.2">
      <c r="D67" s="545"/>
      <c r="E67" s="545"/>
      <c r="F67" s="545"/>
    </row>
    <row r="68" spans="4:6" ht="11.25" customHeight="1" x14ac:dyDescent="0.2">
      <c r="D68" s="545"/>
      <c r="E68" s="545"/>
      <c r="F68" s="545"/>
    </row>
    <row r="69" spans="4:6" ht="11.25" customHeight="1" x14ac:dyDescent="0.2">
      <c r="D69" s="545"/>
      <c r="E69" s="545"/>
      <c r="F69" s="545"/>
    </row>
    <row r="70" spans="4:6" ht="11.25" customHeight="1" x14ac:dyDescent="0.2">
      <c r="D70" s="545"/>
      <c r="E70" s="545"/>
      <c r="F70" s="545"/>
    </row>
    <row r="71" spans="4:6" ht="11.25" customHeight="1" x14ac:dyDescent="0.2">
      <c r="D71" s="545"/>
      <c r="E71" s="545"/>
      <c r="F71" s="545"/>
    </row>
    <row r="72" spans="4:6" ht="11.25" customHeight="1" x14ac:dyDescent="0.2">
      <c r="D72" s="545"/>
      <c r="E72" s="545"/>
      <c r="F72" s="545"/>
    </row>
    <row r="73" spans="4:6" ht="11.25" customHeight="1" x14ac:dyDescent="0.2">
      <c r="D73" s="545"/>
      <c r="E73" s="545"/>
      <c r="F73" s="545"/>
    </row>
    <row r="74" spans="4:6" ht="11.25" customHeight="1" x14ac:dyDescent="0.2">
      <c r="D74" s="545"/>
      <c r="E74" s="545"/>
      <c r="F74" s="545"/>
    </row>
    <row r="75" spans="4:6" ht="11.25" customHeight="1" x14ac:dyDescent="0.2">
      <c r="D75" s="545"/>
      <c r="E75" s="545"/>
      <c r="F75" s="545"/>
    </row>
    <row r="76" spans="4:6" ht="11.25" customHeight="1" x14ac:dyDescent="0.2">
      <c r="D76" s="545"/>
      <c r="E76" s="545"/>
      <c r="F76" s="545"/>
    </row>
    <row r="77" spans="4:6" ht="11.25" customHeight="1" x14ac:dyDescent="0.2">
      <c r="D77" s="545"/>
      <c r="E77" s="545"/>
      <c r="F77" s="545"/>
    </row>
    <row r="78" spans="4:6" ht="11.25" customHeight="1" x14ac:dyDescent="0.2">
      <c r="D78" s="545"/>
      <c r="E78" s="545"/>
      <c r="F78" s="545"/>
    </row>
    <row r="79" spans="4:6" ht="11.25" customHeight="1" x14ac:dyDescent="0.2">
      <c r="D79" s="545"/>
      <c r="E79" s="545"/>
      <c r="F79" s="545"/>
    </row>
    <row r="80" spans="4:6" ht="11.25" customHeight="1" x14ac:dyDescent="0.2">
      <c r="D80" s="545"/>
      <c r="E80" s="545"/>
      <c r="F80" s="545"/>
    </row>
    <row r="81" spans="4:6" ht="11.25" customHeight="1" x14ac:dyDescent="0.2">
      <c r="D81" s="545"/>
      <c r="E81" s="545"/>
      <c r="F81" s="545"/>
    </row>
    <row r="82" spans="4:6" ht="11.25" customHeight="1" x14ac:dyDescent="0.2">
      <c r="D82" s="545"/>
      <c r="E82" s="545"/>
      <c r="F82" s="545"/>
    </row>
    <row r="83" spans="4:6" ht="11.25" customHeight="1" x14ac:dyDescent="0.2">
      <c r="D83" s="545"/>
      <c r="E83" s="545"/>
      <c r="F83" s="545"/>
    </row>
    <row r="84" spans="4:6" ht="11.25" customHeight="1" x14ac:dyDescent="0.2">
      <c r="D84" s="545"/>
      <c r="E84" s="545"/>
      <c r="F84" s="545"/>
    </row>
    <row r="85" spans="4:6" ht="11.25" customHeight="1" x14ac:dyDescent="0.2">
      <c r="D85" s="545"/>
      <c r="E85" s="545"/>
      <c r="F85" s="545"/>
    </row>
    <row r="86" spans="4:6" ht="11.25" customHeight="1" x14ac:dyDescent="0.2">
      <c r="D86" s="545"/>
      <c r="E86" s="545"/>
      <c r="F86" s="545"/>
    </row>
    <row r="87" spans="4:6" ht="11.25" customHeight="1" x14ac:dyDescent="0.2">
      <c r="D87" s="545"/>
      <c r="E87" s="545"/>
      <c r="F87" s="545"/>
    </row>
    <row r="88" spans="4:6" ht="11.25" customHeight="1" x14ac:dyDescent="0.2">
      <c r="D88" s="545"/>
      <c r="E88" s="545"/>
      <c r="F88" s="545"/>
    </row>
    <row r="89" spans="4:6" ht="11.25" customHeight="1" x14ac:dyDescent="0.2">
      <c r="D89" s="545"/>
      <c r="E89" s="545"/>
      <c r="F89" s="545"/>
    </row>
    <row r="90" spans="4:6" ht="11.25" customHeight="1" x14ac:dyDescent="0.2">
      <c r="D90" s="545"/>
      <c r="E90" s="545"/>
      <c r="F90" s="545"/>
    </row>
    <row r="91" spans="4:6" ht="11.25" customHeight="1" x14ac:dyDescent="0.2">
      <c r="D91" s="545"/>
      <c r="E91" s="545"/>
      <c r="F91" s="545"/>
    </row>
    <row r="92" spans="4:6" ht="11.25" customHeight="1" x14ac:dyDescent="0.2">
      <c r="D92" s="545"/>
      <c r="E92" s="545"/>
      <c r="F92" s="545"/>
    </row>
    <row r="93" spans="4:6" ht="11.25" customHeight="1" x14ac:dyDescent="0.2">
      <c r="D93" s="545"/>
      <c r="E93" s="545"/>
      <c r="F93" s="545"/>
    </row>
    <row r="94" spans="4:6" ht="11.25" customHeight="1" x14ac:dyDescent="0.2">
      <c r="D94" s="545"/>
      <c r="E94" s="545"/>
      <c r="F94" s="545"/>
    </row>
    <row r="95" spans="4:6" ht="11.25" customHeight="1" x14ac:dyDescent="0.2">
      <c r="D95" s="545"/>
      <c r="E95" s="545"/>
      <c r="F95" s="545"/>
    </row>
    <row r="96" spans="4:6" ht="11.25" customHeight="1" x14ac:dyDescent="0.2">
      <c r="D96" s="545"/>
      <c r="E96" s="545"/>
      <c r="F96" s="545"/>
    </row>
    <row r="97" spans="4:6" ht="11.25" customHeight="1" x14ac:dyDescent="0.2">
      <c r="D97" s="545"/>
      <c r="E97" s="545"/>
      <c r="F97" s="545"/>
    </row>
    <row r="98" spans="4:6" ht="11.25" customHeight="1" x14ac:dyDescent="0.2">
      <c r="D98" s="545"/>
      <c r="E98" s="545"/>
      <c r="F98" s="545"/>
    </row>
    <row r="99" spans="4:6" ht="11.25" customHeight="1" x14ac:dyDescent="0.2">
      <c r="D99" s="545"/>
      <c r="E99" s="545"/>
      <c r="F99" s="545"/>
    </row>
    <row r="100" spans="4:6" ht="11.25" customHeight="1" x14ac:dyDescent="0.2">
      <c r="D100" s="545"/>
      <c r="E100" s="545"/>
      <c r="F100" s="545"/>
    </row>
    <row r="101" spans="4:6" ht="11.25" customHeight="1" x14ac:dyDescent="0.2">
      <c r="D101" s="545"/>
      <c r="E101" s="545"/>
      <c r="F101" s="545"/>
    </row>
    <row r="102" spans="4:6" ht="11.25" customHeight="1" x14ac:dyDescent="0.2">
      <c r="D102" s="545"/>
      <c r="E102" s="545"/>
      <c r="F102" s="545"/>
    </row>
    <row r="103" spans="4:6" ht="11.25" customHeight="1" x14ac:dyDescent="0.2">
      <c r="D103" s="545"/>
      <c r="E103" s="545"/>
      <c r="F103" s="545"/>
    </row>
    <row r="104" spans="4:6" ht="11.25" customHeight="1" x14ac:dyDescent="0.2">
      <c r="D104" s="545"/>
      <c r="E104" s="545"/>
      <c r="F104" s="545"/>
    </row>
    <row r="105" spans="4:6" ht="11.25" customHeight="1" x14ac:dyDescent="0.2">
      <c r="D105" s="545"/>
      <c r="E105" s="545"/>
      <c r="F105" s="545"/>
    </row>
    <row r="106" spans="4:6" ht="11.25" customHeight="1" x14ac:dyDescent="0.2">
      <c r="D106" s="545"/>
      <c r="E106" s="545"/>
      <c r="F106" s="545"/>
    </row>
    <row r="107" spans="4:6" ht="11.25" customHeight="1" x14ac:dyDescent="0.2">
      <c r="D107" s="545"/>
      <c r="E107" s="545"/>
      <c r="F107" s="545"/>
    </row>
    <row r="108" spans="4:6" ht="11.25" customHeight="1" x14ac:dyDescent="0.2">
      <c r="D108" s="545"/>
      <c r="E108" s="545"/>
      <c r="F108" s="545"/>
    </row>
    <row r="109" spans="4:6" ht="11.25" customHeight="1" x14ac:dyDescent="0.2">
      <c r="D109" s="545"/>
      <c r="E109" s="545"/>
      <c r="F109" s="545"/>
    </row>
    <row r="110" spans="4:6" ht="11.25" customHeight="1" x14ac:dyDescent="0.2">
      <c r="D110" s="545"/>
      <c r="E110" s="545"/>
      <c r="F110" s="545"/>
    </row>
    <row r="111" spans="4:6" ht="11.25" customHeight="1" x14ac:dyDescent="0.2">
      <c r="D111" s="545"/>
      <c r="E111" s="545"/>
      <c r="F111" s="545"/>
    </row>
    <row r="112" spans="4:6" ht="11.25" customHeight="1" x14ac:dyDescent="0.2">
      <c r="D112" s="545"/>
      <c r="E112" s="545"/>
      <c r="F112" s="545"/>
    </row>
    <row r="113" spans="4:6" ht="11.25" customHeight="1" x14ac:dyDescent="0.2">
      <c r="D113" s="545"/>
      <c r="E113" s="545"/>
      <c r="F113" s="545"/>
    </row>
    <row r="114" spans="4:6" ht="11.25" customHeight="1" x14ac:dyDescent="0.2">
      <c r="D114" s="545"/>
      <c r="E114" s="545"/>
      <c r="F114" s="545"/>
    </row>
    <row r="115" spans="4:6" ht="11.25" customHeight="1" x14ac:dyDescent="0.2">
      <c r="D115" s="545"/>
      <c r="E115" s="545"/>
      <c r="F115" s="545"/>
    </row>
    <row r="116" spans="4:6" ht="11.25" customHeight="1" x14ac:dyDescent="0.2">
      <c r="D116" s="545"/>
      <c r="E116" s="545"/>
      <c r="F116" s="545"/>
    </row>
    <row r="117" spans="4:6" ht="11.25" customHeight="1" x14ac:dyDescent="0.2">
      <c r="D117" s="545"/>
      <c r="E117" s="545"/>
      <c r="F117" s="545"/>
    </row>
    <row r="118" spans="4:6" ht="11.25" customHeight="1" x14ac:dyDescent="0.2">
      <c r="D118" s="545"/>
      <c r="E118" s="545"/>
      <c r="F118" s="545"/>
    </row>
    <row r="119" spans="4:6" ht="11.25" customHeight="1" x14ac:dyDescent="0.2">
      <c r="D119" s="545"/>
      <c r="E119" s="545"/>
      <c r="F119" s="545"/>
    </row>
    <row r="120" spans="4:6" ht="11.25" customHeight="1" x14ac:dyDescent="0.2">
      <c r="D120" s="545"/>
      <c r="E120" s="545"/>
      <c r="F120" s="545"/>
    </row>
    <row r="121" spans="4:6" ht="11.25" customHeight="1" x14ac:dyDescent="0.2">
      <c r="D121" s="545"/>
      <c r="E121" s="545"/>
      <c r="F121" s="545"/>
    </row>
    <row r="122" spans="4:6" ht="11.25" customHeight="1" x14ac:dyDescent="0.2">
      <c r="D122" s="545"/>
      <c r="E122" s="545"/>
      <c r="F122" s="545"/>
    </row>
    <row r="123" spans="4:6" ht="11.25" customHeight="1" x14ac:dyDescent="0.2">
      <c r="D123" s="545"/>
      <c r="E123" s="545"/>
      <c r="F123" s="545"/>
    </row>
    <row r="124" spans="4:6" ht="11.25" customHeight="1" x14ac:dyDescent="0.2">
      <c r="D124" s="545"/>
      <c r="E124" s="545"/>
      <c r="F124" s="545"/>
    </row>
    <row r="125" spans="4:6" ht="11.25" customHeight="1" x14ac:dyDescent="0.2">
      <c r="D125" s="545"/>
      <c r="E125" s="545"/>
      <c r="F125" s="545"/>
    </row>
    <row r="126" spans="4:6" ht="11.25" customHeight="1" x14ac:dyDescent="0.2">
      <c r="D126" s="545"/>
      <c r="E126" s="545"/>
      <c r="F126" s="545"/>
    </row>
    <row r="127" spans="4:6" ht="11.25" customHeight="1" x14ac:dyDescent="0.2">
      <c r="D127" s="545"/>
      <c r="E127" s="545"/>
      <c r="F127" s="545"/>
    </row>
    <row r="128" spans="4:6" ht="11.25" customHeight="1" x14ac:dyDescent="0.2">
      <c r="D128" s="545"/>
      <c r="E128" s="545"/>
      <c r="F128" s="545"/>
    </row>
    <row r="129" spans="4:6" ht="11.25" customHeight="1" x14ac:dyDescent="0.2">
      <c r="D129" s="545"/>
      <c r="E129" s="545"/>
      <c r="F129" s="545"/>
    </row>
    <row r="130" spans="4:6" ht="11.25" customHeight="1" x14ac:dyDescent="0.2">
      <c r="D130" s="545"/>
      <c r="E130" s="545"/>
      <c r="F130" s="545"/>
    </row>
    <row r="131" spans="4:6" ht="11.25" customHeight="1" x14ac:dyDescent="0.2">
      <c r="D131" s="545"/>
      <c r="E131" s="545"/>
      <c r="F131" s="545"/>
    </row>
    <row r="132" spans="4:6" ht="11.25" customHeight="1" x14ac:dyDescent="0.2">
      <c r="D132" s="545"/>
      <c r="E132" s="545"/>
      <c r="F132" s="545"/>
    </row>
    <row r="133" spans="4:6" ht="11.25" customHeight="1" x14ac:dyDescent="0.2">
      <c r="D133" s="545"/>
      <c r="E133" s="545"/>
      <c r="F133" s="545"/>
    </row>
    <row r="134" spans="4:6" ht="11.25" customHeight="1" x14ac:dyDescent="0.2">
      <c r="D134" s="545"/>
      <c r="E134" s="545"/>
      <c r="F134" s="545"/>
    </row>
    <row r="135" spans="4:6" ht="11.25" customHeight="1" x14ac:dyDescent="0.2">
      <c r="D135" s="545"/>
      <c r="E135" s="545"/>
      <c r="F135" s="545"/>
    </row>
    <row r="136" spans="4:6" ht="11.25" customHeight="1" x14ac:dyDescent="0.2">
      <c r="D136" s="545"/>
      <c r="E136" s="545"/>
      <c r="F136" s="545"/>
    </row>
    <row r="137" spans="4:6" ht="11.25" customHeight="1" x14ac:dyDescent="0.2">
      <c r="D137" s="545"/>
      <c r="E137" s="545"/>
      <c r="F137" s="545"/>
    </row>
    <row r="138" spans="4:6" ht="11.25" customHeight="1" x14ac:dyDescent="0.2">
      <c r="D138" s="545"/>
      <c r="E138" s="545"/>
      <c r="F138" s="545"/>
    </row>
    <row r="139" spans="4:6" ht="11.25" customHeight="1" x14ac:dyDescent="0.2">
      <c r="D139" s="545"/>
      <c r="E139" s="545"/>
      <c r="F139" s="545"/>
    </row>
    <row r="140" spans="4:6" ht="11.25" customHeight="1" x14ac:dyDescent="0.2">
      <c r="D140" s="545"/>
      <c r="E140" s="545"/>
      <c r="F140" s="545"/>
    </row>
    <row r="141" spans="4:6" ht="11.25" customHeight="1" x14ac:dyDescent="0.2">
      <c r="D141" s="545"/>
      <c r="E141" s="545"/>
      <c r="F141" s="545"/>
    </row>
    <row r="142" spans="4:6" ht="11.25" customHeight="1" x14ac:dyDescent="0.2">
      <c r="D142" s="545"/>
      <c r="E142" s="545"/>
      <c r="F142" s="545"/>
    </row>
  </sheetData>
  <sheetProtection sheet="1" objects="1" scenarios="1"/>
  <mergeCells count="6">
    <mergeCell ref="F3:F4"/>
    <mergeCell ref="B3:B4"/>
    <mergeCell ref="A3:A4"/>
    <mergeCell ref="C3:C4"/>
    <mergeCell ref="D3:D4"/>
    <mergeCell ref="E3:E4"/>
  </mergeCells>
  <phoneticPr fontId="16" type="noConversion"/>
  <printOptions horizontalCentered="1"/>
  <pageMargins left="0.25" right="0.25" top="0.35" bottom="0.35" header="0.5" footer="0.25"/>
  <pageSetup orientation="landscape" r:id="rId1"/>
  <headerFooter alignWithMargins="0">
    <oddFooter>&amp;R&amp;"Arial,Bold"General Fund (Page 1 of 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3"/>
  <sheetViews>
    <sheetView showZeros="0" topLeftCell="A13" workbookViewId="0">
      <selection activeCell="F39" sqref="F39"/>
    </sheetView>
  </sheetViews>
  <sheetFormatPr defaultColWidth="9.109375" defaultRowHeight="11.1" customHeight="1" x14ac:dyDescent="0.2"/>
  <cols>
    <col min="1" max="1" width="5" style="551" customWidth="1"/>
    <col min="2" max="2" width="55.6640625" style="551" customWidth="1"/>
    <col min="3" max="3" width="8.6640625" style="551" customWidth="1"/>
    <col min="4" max="6" width="21.6640625" style="551" customWidth="1"/>
    <col min="7" max="16384" width="9.109375" style="551"/>
  </cols>
  <sheetData>
    <row r="1" spans="1:32" ht="14.4" customHeight="1" thickBot="1" x14ac:dyDescent="0.3">
      <c r="A1" s="548" t="s">
        <v>79</v>
      </c>
      <c r="B1" s="549"/>
      <c r="C1" s="549"/>
      <c r="D1" s="549"/>
      <c r="E1" s="523" t="s">
        <v>252</v>
      </c>
      <c r="F1" s="550" t="str">
        <f>'Basic Data Input'!B3</f>
        <v>84-0003</v>
      </c>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row>
    <row r="2" spans="1:32" ht="6" customHeight="1" thickBot="1" x14ac:dyDescent="0.25">
      <c r="A2" s="552"/>
      <c r="B2" s="553"/>
      <c r="C2" s="553"/>
      <c r="D2" s="553"/>
      <c r="E2" s="553"/>
      <c r="F2" s="55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row>
    <row r="3" spans="1:32" ht="18" customHeight="1" x14ac:dyDescent="0.2">
      <c r="A3" s="930" t="s">
        <v>49</v>
      </c>
      <c r="B3" s="924" t="s">
        <v>80</v>
      </c>
      <c r="C3" s="928" t="s">
        <v>332</v>
      </c>
      <c r="D3" s="928" t="s">
        <v>619</v>
      </c>
      <c r="E3" s="928" t="s">
        <v>620</v>
      </c>
      <c r="F3" s="922" t="s">
        <v>621</v>
      </c>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row>
    <row r="4" spans="1:32" ht="18" customHeight="1" thickBot="1" x14ac:dyDescent="0.25">
      <c r="A4" s="931"/>
      <c r="B4" s="925"/>
      <c r="C4" s="929"/>
      <c r="D4" s="929"/>
      <c r="E4" s="929"/>
      <c r="F4" s="923"/>
      <c r="G4" s="262"/>
      <c r="H4" s="262"/>
      <c r="I4" s="262"/>
      <c r="J4" s="262"/>
      <c r="K4" s="262"/>
      <c r="L4" s="262"/>
      <c r="M4" s="262"/>
      <c r="N4" s="262"/>
      <c r="O4" s="262"/>
      <c r="P4" s="262"/>
      <c r="Q4" s="262"/>
      <c r="R4" s="262"/>
      <c r="S4" s="262"/>
      <c r="T4" s="262"/>
      <c r="U4" s="262"/>
      <c r="V4" s="262"/>
      <c r="W4" s="262"/>
      <c r="X4" s="262"/>
      <c r="Y4" s="262"/>
      <c r="Z4" s="262"/>
      <c r="AA4" s="262"/>
      <c r="AB4" s="262"/>
      <c r="AC4" s="262"/>
      <c r="AD4" s="262"/>
      <c r="AE4" s="262"/>
      <c r="AF4" s="262"/>
    </row>
    <row r="5" spans="1:32" ht="14.1" customHeight="1" x14ac:dyDescent="0.25">
      <c r="A5" s="554">
        <f>ROWS(A$5:A5)+35</f>
        <v>36</v>
      </c>
      <c r="B5" s="555" t="s">
        <v>322</v>
      </c>
      <c r="C5" s="556"/>
      <c r="D5" s="557"/>
      <c r="E5" s="557"/>
      <c r="F5" s="558"/>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row>
    <row r="6" spans="1:32" ht="14.4" customHeight="1" x14ac:dyDescent="0.25">
      <c r="A6" s="554">
        <f>ROWS(A$5:A6)+35</f>
        <v>37</v>
      </c>
      <c r="B6" s="559" t="s">
        <v>106</v>
      </c>
      <c r="C6" s="5"/>
      <c r="D6" s="303">
        <v>2433772</v>
      </c>
      <c r="E6" s="303">
        <v>2927225</v>
      </c>
      <c r="F6" s="304">
        <v>1746025</v>
      </c>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row>
    <row r="7" spans="1:32" ht="14.4" customHeight="1" x14ac:dyDescent="0.25">
      <c r="A7" s="554">
        <f>ROWS(A$5:A7)+35</f>
        <v>38</v>
      </c>
      <c r="B7" s="559" t="s">
        <v>107</v>
      </c>
      <c r="C7" s="5"/>
      <c r="D7" s="303"/>
      <c r="E7" s="303"/>
      <c r="F7" s="304"/>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row>
    <row r="8" spans="1:32" ht="14.4" customHeight="1" x14ac:dyDescent="0.25">
      <c r="A8" s="554">
        <f>ROWS(A$5:A8)+35</f>
        <v>39</v>
      </c>
      <c r="B8" s="559" t="s">
        <v>108</v>
      </c>
      <c r="C8" s="5"/>
      <c r="D8" s="303"/>
      <c r="E8" s="303"/>
      <c r="F8" s="304">
        <v>757000</v>
      </c>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row>
    <row r="9" spans="1:32" ht="14.4" customHeight="1" x14ac:dyDescent="0.25">
      <c r="A9" s="554">
        <f>ROWS(A$5:A9)+35</f>
        <v>40</v>
      </c>
      <c r="B9" s="559" t="s">
        <v>109</v>
      </c>
      <c r="C9" s="5"/>
      <c r="D9" s="536">
        <f>ROUND(SUM(D6:D8),2)</f>
        <v>2433772</v>
      </c>
      <c r="E9" s="536">
        <f>IF('General Fund-Page 3 of 3'!D40&lt;&gt;SUM(E6:E8),"Must = Col 1 Line 106",ROUND(SUM(E6:E8),2))</f>
        <v>2927225</v>
      </c>
      <c r="F9" s="538">
        <f>IF('General Fund-Page 3 of 3'!E40&lt;&gt;SUM(F6:F8),"Must = Col 2 Line 106 on page 3",ROUND(SUM(F6:F8),2))</f>
        <v>2503025</v>
      </c>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row>
    <row r="10" spans="1:32" ht="14.4" customHeight="1" x14ac:dyDescent="0.25">
      <c r="A10" s="554">
        <f>ROWS(A$5:A10)+35</f>
        <v>41</v>
      </c>
      <c r="B10" s="204" t="s">
        <v>110</v>
      </c>
      <c r="C10" s="560"/>
      <c r="D10" s="540"/>
      <c r="E10" s="540"/>
      <c r="F10" s="537"/>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row>
    <row r="11" spans="1:32" ht="14.4" customHeight="1" x14ac:dyDescent="0.25">
      <c r="A11" s="554">
        <f>ROWS(A$5:A11)+35</f>
        <v>42</v>
      </c>
      <c r="B11" s="561" t="s">
        <v>111</v>
      </c>
      <c r="C11" s="204">
        <v>1115</v>
      </c>
      <c r="D11" s="303"/>
      <c r="E11" s="303"/>
      <c r="F11" s="304"/>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row>
    <row r="12" spans="1:32" ht="14.4" customHeight="1" x14ac:dyDescent="0.25">
      <c r="A12" s="554">
        <f>ROWS(A$5:A12)+35</f>
        <v>43</v>
      </c>
      <c r="B12" s="559" t="s">
        <v>112</v>
      </c>
      <c r="C12" s="204">
        <v>1120</v>
      </c>
      <c r="D12" s="303">
        <v>36043</v>
      </c>
      <c r="E12" s="303">
        <v>36000</v>
      </c>
      <c r="F12" s="304">
        <v>36000</v>
      </c>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row>
    <row r="13" spans="1:32" ht="14.4" customHeight="1" x14ac:dyDescent="0.25">
      <c r="A13" s="554">
        <f>ROWS(A$5:A13)+35</f>
        <v>44</v>
      </c>
      <c r="B13" s="559" t="s">
        <v>113</v>
      </c>
      <c r="C13" s="204">
        <v>1125</v>
      </c>
      <c r="D13" s="303">
        <v>191679</v>
      </c>
      <c r="E13" s="303">
        <v>161000</v>
      </c>
      <c r="F13" s="304">
        <v>161000</v>
      </c>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row>
    <row r="14" spans="1:32" ht="14.4" customHeight="1" x14ac:dyDescent="0.25">
      <c r="A14" s="554">
        <f>ROWS(A$5:A14)+35</f>
        <v>45</v>
      </c>
      <c r="B14" s="559" t="s">
        <v>114</v>
      </c>
      <c r="C14" s="204" t="s">
        <v>355</v>
      </c>
      <c r="D14" s="303"/>
      <c r="E14" s="303"/>
      <c r="F14" s="304"/>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row>
    <row r="15" spans="1:32" ht="14.4" customHeight="1" x14ac:dyDescent="0.25">
      <c r="A15" s="554">
        <f>ROWS(A$5:A15)+35</f>
        <v>46</v>
      </c>
      <c r="B15" s="559" t="s">
        <v>116</v>
      </c>
      <c r="C15" s="204" t="s">
        <v>117</v>
      </c>
      <c r="D15" s="303"/>
      <c r="E15" s="303"/>
      <c r="F15" s="304"/>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row>
    <row r="16" spans="1:32" ht="14.4" customHeight="1" x14ac:dyDescent="0.25">
      <c r="A16" s="554">
        <f>ROWS(A$5:A16)+35</f>
        <v>47</v>
      </c>
      <c r="B16" s="559" t="s">
        <v>118</v>
      </c>
      <c r="C16" s="204" t="s">
        <v>119</v>
      </c>
      <c r="D16" s="303"/>
      <c r="E16" s="303"/>
      <c r="F16" s="304"/>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row>
    <row r="17" spans="1:32" ht="14.4" customHeight="1" x14ac:dyDescent="0.25">
      <c r="A17" s="554">
        <f>ROWS(A$5:A17)+35</f>
        <v>48</v>
      </c>
      <c r="B17" s="559" t="s">
        <v>120</v>
      </c>
      <c r="C17" s="204" t="s">
        <v>121</v>
      </c>
      <c r="D17" s="303"/>
      <c r="E17" s="303"/>
      <c r="F17" s="304"/>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row>
    <row r="18" spans="1:32" ht="14.4" customHeight="1" x14ac:dyDescent="0.25">
      <c r="A18" s="554">
        <f>ROWS(A$5:A18)+35</f>
        <v>49</v>
      </c>
      <c r="B18" s="559" t="s">
        <v>122</v>
      </c>
      <c r="C18" s="204" t="s">
        <v>123</v>
      </c>
      <c r="D18" s="303"/>
      <c r="E18" s="303"/>
      <c r="F18" s="304"/>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row>
    <row r="19" spans="1:32" ht="14.4" customHeight="1" x14ac:dyDescent="0.25">
      <c r="A19" s="554">
        <f>ROWS(A$5:A19)+35</f>
        <v>50</v>
      </c>
      <c r="B19" s="559" t="s">
        <v>124</v>
      </c>
      <c r="C19" s="204">
        <v>1410</v>
      </c>
      <c r="D19" s="303">
        <v>6506</v>
      </c>
      <c r="E19" s="303">
        <v>8200</v>
      </c>
      <c r="F19" s="304">
        <v>8200</v>
      </c>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row>
    <row r="20" spans="1:32" ht="14.4" customHeight="1" x14ac:dyDescent="0.25">
      <c r="A20" s="554">
        <f>ROWS(A$5:A20)+35</f>
        <v>51</v>
      </c>
      <c r="B20" s="559" t="s">
        <v>125</v>
      </c>
      <c r="C20" s="204" t="s">
        <v>126</v>
      </c>
      <c r="D20" s="303">
        <v>1960</v>
      </c>
      <c r="E20" s="303">
        <v>2100</v>
      </c>
      <c r="F20" s="304">
        <v>2100</v>
      </c>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row>
    <row r="21" spans="1:32" ht="14.4" customHeight="1" x14ac:dyDescent="0.25">
      <c r="A21" s="554">
        <f>ROWS(A$5:A21)+35</f>
        <v>52</v>
      </c>
      <c r="B21" s="559" t="s">
        <v>127</v>
      </c>
      <c r="C21" s="204">
        <v>1810</v>
      </c>
      <c r="D21" s="303"/>
      <c r="E21" s="303"/>
      <c r="F21" s="304"/>
      <c r="G21" s="262"/>
      <c r="H21" s="262"/>
      <c r="I21" s="262"/>
      <c r="J21" s="262"/>
      <c r="K21" s="262"/>
      <c r="L21" s="262"/>
      <c r="M21" s="262"/>
      <c r="N21" s="262"/>
      <c r="O21" s="262"/>
      <c r="P21" s="262"/>
      <c r="Q21" s="262"/>
      <c r="R21" s="262"/>
      <c r="S21" s="262"/>
      <c r="T21" s="262"/>
      <c r="U21" s="262"/>
      <c r="V21" s="262"/>
      <c r="W21" s="262"/>
      <c r="X21" s="262"/>
      <c r="Y21" s="262"/>
      <c r="Z21" s="262"/>
      <c r="AA21" s="262"/>
      <c r="AB21" s="262"/>
      <c r="AC21" s="262"/>
      <c r="AD21" s="262"/>
      <c r="AE21" s="262"/>
      <c r="AF21" s="262"/>
    </row>
    <row r="22" spans="1:32" ht="14.4" customHeight="1" x14ac:dyDescent="0.25">
      <c r="A22" s="554">
        <f>ROWS(A$5:A22)+35</f>
        <v>53</v>
      </c>
      <c r="B22" s="559" t="s">
        <v>128</v>
      </c>
      <c r="C22" s="204" t="s">
        <v>129</v>
      </c>
      <c r="D22" s="303">
        <v>70</v>
      </c>
      <c r="E22" s="303">
        <v>3800</v>
      </c>
      <c r="F22" s="304">
        <v>3800</v>
      </c>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row>
    <row r="23" spans="1:32" ht="14.4" customHeight="1" x14ac:dyDescent="0.25">
      <c r="A23" s="554">
        <f>ROWS(A$5:A23)+35</f>
        <v>54</v>
      </c>
      <c r="B23" s="559" t="s">
        <v>419</v>
      </c>
      <c r="C23" s="204">
        <v>3133</v>
      </c>
      <c r="D23" s="303"/>
      <c r="E23" s="303"/>
      <c r="F23" s="304"/>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row>
    <row r="24" spans="1:32" ht="14.4" customHeight="1" x14ac:dyDescent="0.25">
      <c r="A24" s="554">
        <f>ROWS(A$5:A24)+35</f>
        <v>55</v>
      </c>
      <c r="B24" s="5"/>
      <c r="C24" s="6"/>
      <c r="D24" s="303"/>
      <c r="E24" s="303"/>
      <c r="F24" s="304"/>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row>
    <row r="25" spans="1:32" ht="14.4" customHeight="1" x14ac:dyDescent="0.25">
      <c r="A25" s="554">
        <f>ROWS(A$5:A25)+35</f>
        <v>56</v>
      </c>
      <c r="B25" s="204" t="s">
        <v>130</v>
      </c>
      <c r="C25" s="560"/>
      <c r="D25" s="540"/>
      <c r="E25" s="540"/>
      <c r="F25" s="537"/>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row>
    <row r="26" spans="1:32" ht="14.4" customHeight="1" x14ac:dyDescent="0.25">
      <c r="A26" s="554">
        <f>ROWS(A$5:A26)+35</f>
        <v>57</v>
      </c>
      <c r="B26" s="559" t="s">
        <v>131</v>
      </c>
      <c r="C26" s="204">
        <v>2110</v>
      </c>
      <c r="D26" s="303">
        <v>44923</v>
      </c>
      <c r="E26" s="303">
        <v>39000</v>
      </c>
      <c r="F26" s="304">
        <v>39000</v>
      </c>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row>
    <row r="27" spans="1:32" ht="14.4" customHeight="1" x14ac:dyDescent="0.25">
      <c r="A27" s="554">
        <f>ROWS(A$5:A27)+35</f>
        <v>58</v>
      </c>
      <c r="B27" s="559" t="s">
        <v>132</v>
      </c>
      <c r="C27" s="204">
        <v>2130</v>
      </c>
      <c r="D27" s="303"/>
      <c r="E27" s="303"/>
      <c r="F27" s="304"/>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row>
    <row r="28" spans="1:32" ht="14.4" customHeight="1" x14ac:dyDescent="0.25">
      <c r="A28" s="554">
        <f>ROWS(A$5:A28)+35</f>
        <v>59</v>
      </c>
      <c r="B28" s="559" t="s">
        <v>133</v>
      </c>
      <c r="C28" s="204">
        <v>2210</v>
      </c>
      <c r="D28" s="303"/>
      <c r="E28" s="303"/>
      <c r="F28" s="304"/>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row>
    <row r="29" spans="1:32" ht="14.4" customHeight="1" x14ac:dyDescent="0.25">
      <c r="A29" s="554">
        <f>ROWS(A$5:A29)+35</f>
        <v>60</v>
      </c>
      <c r="B29" s="5"/>
      <c r="C29" s="6"/>
      <c r="D29" s="303"/>
      <c r="E29" s="303"/>
      <c r="F29" s="304"/>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row>
    <row r="30" spans="1:32" ht="14.4" customHeight="1" x14ac:dyDescent="0.25">
      <c r="A30" s="554">
        <f>ROWS(A$5:A30)+35</f>
        <v>61</v>
      </c>
      <c r="B30" s="5"/>
      <c r="C30" s="6"/>
      <c r="D30" s="303"/>
      <c r="E30" s="303"/>
      <c r="F30" s="304"/>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row>
    <row r="31" spans="1:32" ht="14.4" customHeight="1" x14ac:dyDescent="0.25">
      <c r="A31" s="554">
        <f>ROWS(A$5:A31)+35</f>
        <v>62</v>
      </c>
      <c r="B31" s="204" t="s">
        <v>134</v>
      </c>
      <c r="C31" s="560"/>
      <c r="D31" s="540"/>
      <c r="E31" s="540"/>
      <c r="F31" s="537"/>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row>
    <row r="32" spans="1:32" ht="14.4" customHeight="1" x14ac:dyDescent="0.25">
      <c r="A32" s="554">
        <f>ROWS(A$5:A32)+35</f>
        <v>63</v>
      </c>
      <c r="B32" s="559" t="s">
        <v>587</v>
      </c>
      <c r="C32" s="204">
        <v>3110</v>
      </c>
      <c r="D32" s="305">
        <v>544227</v>
      </c>
      <c r="E32" s="305">
        <v>393100</v>
      </c>
      <c r="F32" s="306">
        <v>258317</v>
      </c>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row>
    <row r="33" spans="1:32" ht="14.4" customHeight="1" x14ac:dyDescent="0.25">
      <c r="A33" s="554">
        <f>ROWS(A$5:A33)+35</f>
        <v>64</v>
      </c>
      <c r="B33" s="559" t="s">
        <v>135</v>
      </c>
      <c r="C33" s="204">
        <v>3120</v>
      </c>
      <c r="D33" s="303">
        <v>352487</v>
      </c>
      <c r="E33" s="303">
        <v>285000</v>
      </c>
      <c r="F33" s="304">
        <v>300000</v>
      </c>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row>
    <row r="34" spans="1:32" ht="14.4" customHeight="1" x14ac:dyDescent="0.25">
      <c r="A34" s="554">
        <f>ROWS(A$5:A34)+35</f>
        <v>65</v>
      </c>
      <c r="B34" s="559" t="s">
        <v>136</v>
      </c>
      <c r="C34" s="204">
        <v>3125</v>
      </c>
      <c r="D34" s="303">
        <v>31151</v>
      </c>
      <c r="E34" s="303">
        <v>20000</v>
      </c>
      <c r="F34" s="304">
        <v>20000</v>
      </c>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row>
    <row r="35" spans="1:32" ht="14.4" customHeight="1" x14ac:dyDescent="0.25">
      <c r="A35" s="554">
        <f>ROWS(A$5:A35)+35</f>
        <v>66</v>
      </c>
      <c r="B35" s="559" t="s">
        <v>137</v>
      </c>
      <c r="C35" s="204">
        <v>3130</v>
      </c>
      <c r="D35" s="303">
        <v>40800</v>
      </c>
      <c r="E35" s="305">
        <v>29000</v>
      </c>
      <c r="F35" s="537"/>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row>
    <row r="36" spans="1:32" ht="14.4" customHeight="1" x14ac:dyDescent="0.25">
      <c r="A36" s="554">
        <f>ROWS(A$5:A36)+35</f>
        <v>67</v>
      </c>
      <c r="B36" s="559" t="s">
        <v>138</v>
      </c>
      <c r="C36" s="204">
        <v>3135</v>
      </c>
      <c r="D36" s="305">
        <v>5347</v>
      </c>
      <c r="E36" s="305">
        <v>5400</v>
      </c>
      <c r="F36" s="306">
        <v>5300</v>
      </c>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row>
    <row r="37" spans="1:32" ht="14.4" customHeight="1" x14ac:dyDescent="0.25">
      <c r="A37" s="554">
        <f>ROWS(A$5:A37)+35</f>
        <v>68</v>
      </c>
      <c r="B37" s="559" t="s">
        <v>139</v>
      </c>
      <c r="C37" s="204" t="s">
        <v>140</v>
      </c>
      <c r="D37" s="303"/>
      <c r="E37" s="305"/>
      <c r="F37" s="306"/>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row>
    <row r="38" spans="1:32" ht="14.4" customHeight="1" x14ac:dyDescent="0.25">
      <c r="A38" s="562">
        <v>69</v>
      </c>
      <c r="B38" s="563" t="s">
        <v>141</v>
      </c>
      <c r="C38" s="564">
        <v>3180</v>
      </c>
      <c r="D38" s="307">
        <v>9679</v>
      </c>
      <c r="E38" s="308">
        <v>9400</v>
      </c>
      <c r="F38" s="309">
        <v>9600</v>
      </c>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row>
    <row r="39" spans="1:32" ht="24" customHeight="1" thickBot="1" x14ac:dyDescent="0.3">
      <c r="A39" s="565">
        <v>70</v>
      </c>
      <c r="B39" s="566" t="s">
        <v>142</v>
      </c>
      <c r="C39" s="567" t="s">
        <v>143</v>
      </c>
      <c r="D39" s="310">
        <v>18573</v>
      </c>
      <c r="E39" s="310"/>
      <c r="F39" s="311"/>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row>
    <row r="40" spans="1:32" ht="6" hidden="1" customHeight="1" x14ac:dyDescent="0.2">
      <c r="A40" s="568"/>
      <c r="B40" s="553"/>
      <c r="C40" s="568"/>
      <c r="D40" s="569"/>
      <c r="E40" s="569"/>
      <c r="F40" s="569"/>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row>
    <row r="41" spans="1:32" ht="14.4" hidden="1" customHeight="1" x14ac:dyDescent="0.2">
      <c r="A41" s="570"/>
      <c r="B41" s="553"/>
      <c r="C41" s="568"/>
      <c r="D41" s="569"/>
      <c r="E41" s="569"/>
      <c r="F41" s="571"/>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row>
    <row r="42" spans="1:32" ht="11.1" customHeight="1" x14ac:dyDescent="0.2">
      <c r="C42" s="572"/>
      <c r="D42" s="573"/>
      <c r="E42" s="573"/>
      <c r="F42" s="573"/>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row>
    <row r="43" spans="1:32" ht="11.1" customHeight="1" x14ac:dyDescent="0.2">
      <c r="C43" s="572"/>
      <c r="D43" s="573"/>
      <c r="E43" s="573"/>
      <c r="F43" s="573"/>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row>
    <row r="44" spans="1:32" ht="11.1" customHeight="1" x14ac:dyDescent="0.2">
      <c r="D44" s="573"/>
      <c r="E44" s="573"/>
      <c r="F44" s="573"/>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row>
    <row r="45" spans="1:32" ht="11.1" customHeight="1" x14ac:dyDescent="0.2">
      <c r="D45" s="573"/>
      <c r="E45" s="573"/>
      <c r="F45" s="573"/>
      <c r="G45" s="262"/>
      <c r="H45" s="262"/>
      <c r="I45" s="262"/>
      <c r="J45" s="262"/>
      <c r="K45" s="262"/>
      <c r="L45" s="262"/>
      <c r="M45" s="262"/>
      <c r="N45" s="262"/>
      <c r="O45" s="262"/>
      <c r="P45" s="262"/>
      <c r="Q45" s="262"/>
      <c r="R45" s="262"/>
      <c r="S45" s="262"/>
      <c r="T45" s="262"/>
      <c r="U45" s="262"/>
      <c r="V45" s="262"/>
      <c r="W45" s="262"/>
      <c r="X45" s="262"/>
      <c r="Y45" s="262"/>
      <c r="Z45" s="262"/>
      <c r="AA45" s="262"/>
      <c r="AB45" s="262"/>
      <c r="AC45" s="262"/>
      <c r="AD45" s="262"/>
      <c r="AE45" s="262"/>
      <c r="AF45" s="262"/>
    </row>
    <row r="46" spans="1:32" ht="11.1" customHeight="1" x14ac:dyDescent="0.2">
      <c r="D46" s="573"/>
      <c r="E46" s="573"/>
      <c r="F46" s="573"/>
      <c r="G46" s="262"/>
      <c r="H46" s="262"/>
      <c r="I46" s="262"/>
      <c r="J46" s="262"/>
      <c r="K46" s="262"/>
      <c r="L46" s="262"/>
      <c r="M46" s="262"/>
      <c r="N46" s="262"/>
      <c r="O46" s="262"/>
      <c r="P46" s="262"/>
      <c r="Q46" s="262"/>
      <c r="R46" s="262"/>
      <c r="S46" s="262"/>
      <c r="T46" s="262"/>
      <c r="U46" s="262"/>
      <c r="V46" s="262"/>
      <c r="W46" s="262"/>
      <c r="X46" s="262"/>
      <c r="Y46" s="262"/>
      <c r="Z46" s="262"/>
      <c r="AA46" s="262"/>
      <c r="AB46" s="262"/>
      <c r="AC46" s="262"/>
      <c r="AD46" s="262"/>
      <c r="AE46" s="262"/>
      <c r="AF46" s="262"/>
    </row>
    <row r="47" spans="1:32" ht="11.1" customHeight="1" x14ac:dyDescent="0.2">
      <c r="D47" s="573"/>
      <c r="E47" s="573"/>
      <c r="F47" s="573"/>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row>
    <row r="48" spans="1:32" ht="11.1" customHeight="1" x14ac:dyDescent="0.2">
      <c r="D48" s="573"/>
      <c r="E48" s="573"/>
      <c r="F48" s="573"/>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row>
    <row r="49" spans="4:32" ht="11.1" customHeight="1" x14ac:dyDescent="0.2">
      <c r="D49" s="573"/>
      <c r="E49" s="573"/>
      <c r="F49" s="573"/>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row>
    <row r="50" spans="4:32" ht="11.1" customHeight="1" x14ac:dyDescent="0.2">
      <c r="D50" s="573"/>
      <c r="E50" s="573"/>
      <c r="F50" s="573"/>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row>
    <row r="51" spans="4:32" ht="11.1" customHeight="1" x14ac:dyDescent="0.2">
      <c r="D51" s="573"/>
      <c r="E51" s="573"/>
      <c r="F51" s="573"/>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row>
    <row r="52" spans="4:32" ht="11.1" customHeight="1" x14ac:dyDescent="0.2">
      <c r="D52" s="573"/>
      <c r="E52" s="573"/>
      <c r="F52" s="573"/>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row>
    <row r="53" spans="4:32" ht="11.1" customHeight="1" x14ac:dyDescent="0.2">
      <c r="D53" s="573"/>
      <c r="E53" s="573"/>
      <c r="F53" s="573"/>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row>
    <row r="54" spans="4:32" ht="11.1" customHeight="1" x14ac:dyDescent="0.2">
      <c r="D54" s="573"/>
      <c r="E54" s="573"/>
      <c r="F54" s="573"/>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row>
    <row r="55" spans="4:32" ht="11.1" customHeight="1" x14ac:dyDescent="0.2">
      <c r="D55" s="573"/>
      <c r="E55" s="573"/>
      <c r="F55" s="573"/>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row>
    <row r="56" spans="4:32" ht="11.1" customHeight="1" x14ac:dyDescent="0.2">
      <c r="D56" s="573"/>
      <c r="E56" s="573"/>
      <c r="F56" s="573"/>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row>
    <row r="57" spans="4:32" ht="11.1" customHeight="1" x14ac:dyDescent="0.2">
      <c r="D57" s="573"/>
      <c r="E57" s="573"/>
      <c r="F57" s="573"/>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row>
    <row r="58" spans="4:32" ht="11.1" customHeight="1" x14ac:dyDescent="0.2">
      <c r="D58" s="573"/>
      <c r="E58" s="573"/>
      <c r="F58" s="573"/>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row>
    <row r="59" spans="4:32" ht="11.1" customHeight="1" x14ac:dyDescent="0.2">
      <c r="D59" s="573"/>
      <c r="E59" s="573"/>
      <c r="F59" s="573"/>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row>
    <row r="60" spans="4:32" ht="11.1" customHeight="1" x14ac:dyDescent="0.2">
      <c r="D60" s="573"/>
      <c r="E60" s="573"/>
      <c r="F60" s="573"/>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row>
    <row r="61" spans="4:32" ht="11.1" customHeight="1" x14ac:dyDescent="0.2">
      <c r="D61" s="573"/>
      <c r="E61" s="573"/>
      <c r="F61" s="573"/>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row>
    <row r="62" spans="4:32" ht="11.1" customHeight="1" x14ac:dyDescent="0.2">
      <c r="D62" s="573"/>
      <c r="E62" s="573"/>
      <c r="F62" s="573"/>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row>
    <row r="63" spans="4:32" ht="11.1" customHeight="1" x14ac:dyDescent="0.2">
      <c r="D63" s="573"/>
      <c r="E63" s="573"/>
      <c r="F63" s="573"/>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row>
    <row r="64" spans="4:32" ht="11.1" customHeight="1" x14ac:dyDescent="0.2">
      <c r="D64" s="573"/>
      <c r="E64" s="573"/>
      <c r="F64" s="573"/>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row>
    <row r="65" spans="4:32" ht="11.1" customHeight="1" x14ac:dyDescent="0.2">
      <c r="D65" s="573"/>
      <c r="E65" s="573"/>
      <c r="F65" s="573"/>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row>
    <row r="66" spans="4:32" ht="11.1" customHeight="1" x14ac:dyDescent="0.2">
      <c r="D66" s="573"/>
      <c r="E66" s="573"/>
      <c r="F66" s="573"/>
    </row>
    <row r="67" spans="4:32" ht="11.1" customHeight="1" x14ac:dyDescent="0.2">
      <c r="D67" s="573"/>
      <c r="E67" s="573"/>
      <c r="F67" s="573"/>
    </row>
    <row r="68" spans="4:32" ht="11.1" customHeight="1" x14ac:dyDescent="0.2">
      <c r="D68" s="573"/>
      <c r="E68" s="573"/>
      <c r="F68" s="573"/>
    </row>
    <row r="69" spans="4:32" ht="11.1" customHeight="1" x14ac:dyDescent="0.2">
      <c r="D69" s="573"/>
      <c r="E69" s="573"/>
      <c r="F69" s="573"/>
    </row>
    <row r="70" spans="4:32" ht="11.1" customHeight="1" x14ac:dyDescent="0.2">
      <c r="D70" s="573"/>
      <c r="E70" s="573"/>
      <c r="F70" s="573"/>
    </row>
    <row r="71" spans="4:32" ht="11.1" customHeight="1" x14ac:dyDescent="0.2">
      <c r="D71" s="573"/>
      <c r="E71" s="573"/>
      <c r="F71" s="573"/>
    </row>
    <row r="72" spans="4:32" ht="11.1" customHeight="1" x14ac:dyDescent="0.2">
      <c r="D72" s="573"/>
      <c r="E72" s="573"/>
      <c r="F72" s="573"/>
    </row>
    <row r="73" spans="4:32" ht="11.1" customHeight="1" x14ac:dyDescent="0.2">
      <c r="D73" s="573"/>
      <c r="E73" s="573"/>
      <c r="F73" s="573"/>
    </row>
    <row r="74" spans="4:32" ht="11.1" customHeight="1" x14ac:dyDescent="0.2">
      <c r="D74" s="573"/>
      <c r="E74" s="573"/>
      <c r="F74" s="573"/>
    </row>
    <row r="75" spans="4:32" ht="11.1" customHeight="1" x14ac:dyDescent="0.2">
      <c r="D75" s="573"/>
      <c r="E75" s="573"/>
      <c r="F75" s="573"/>
    </row>
    <row r="76" spans="4:32" ht="11.1" customHeight="1" x14ac:dyDescent="0.2">
      <c r="D76" s="573"/>
      <c r="E76" s="573"/>
      <c r="F76" s="573"/>
    </row>
    <row r="77" spans="4:32" ht="11.1" customHeight="1" x14ac:dyDescent="0.2">
      <c r="D77" s="573"/>
      <c r="E77" s="573"/>
      <c r="F77" s="573"/>
    </row>
    <row r="78" spans="4:32" ht="11.1" customHeight="1" x14ac:dyDescent="0.2">
      <c r="D78" s="573"/>
      <c r="E78" s="573"/>
      <c r="F78" s="573"/>
    </row>
    <row r="79" spans="4:32" ht="11.1" customHeight="1" x14ac:dyDescent="0.2">
      <c r="D79" s="573"/>
      <c r="E79" s="573"/>
      <c r="F79" s="573"/>
    </row>
    <row r="80" spans="4:32" ht="11.1" customHeight="1" x14ac:dyDescent="0.2">
      <c r="D80" s="573"/>
      <c r="E80" s="573"/>
      <c r="F80" s="573"/>
    </row>
    <row r="81" spans="4:6" ht="11.1" customHeight="1" x14ac:dyDescent="0.2">
      <c r="D81" s="573"/>
      <c r="E81" s="573"/>
      <c r="F81" s="573"/>
    </row>
    <row r="82" spans="4:6" ht="11.1" customHeight="1" x14ac:dyDescent="0.2">
      <c r="D82" s="573"/>
      <c r="E82" s="573"/>
      <c r="F82" s="573"/>
    </row>
    <row r="83" spans="4:6" ht="11.1" customHeight="1" x14ac:dyDescent="0.2">
      <c r="D83" s="573"/>
      <c r="E83" s="573"/>
      <c r="F83" s="573"/>
    </row>
    <row r="84" spans="4:6" ht="11.1" customHeight="1" x14ac:dyDescent="0.2">
      <c r="D84" s="573"/>
      <c r="E84" s="573"/>
      <c r="F84" s="573"/>
    </row>
    <row r="85" spans="4:6" ht="11.1" customHeight="1" x14ac:dyDescent="0.2">
      <c r="D85" s="573"/>
      <c r="E85" s="573"/>
      <c r="F85" s="573"/>
    </row>
    <row r="86" spans="4:6" ht="11.1" customHeight="1" x14ac:dyDescent="0.2">
      <c r="D86" s="573"/>
      <c r="E86" s="573"/>
      <c r="F86" s="573"/>
    </row>
    <row r="87" spans="4:6" ht="11.1" customHeight="1" x14ac:dyDescent="0.2">
      <c r="D87" s="573"/>
      <c r="E87" s="573"/>
      <c r="F87" s="573"/>
    </row>
    <row r="88" spans="4:6" ht="11.1" customHeight="1" x14ac:dyDescent="0.2">
      <c r="D88" s="573"/>
      <c r="E88" s="573"/>
      <c r="F88" s="573"/>
    </row>
    <row r="89" spans="4:6" ht="11.1" customHeight="1" x14ac:dyDescent="0.2">
      <c r="D89" s="573"/>
      <c r="E89" s="573"/>
      <c r="F89" s="573"/>
    </row>
    <row r="90" spans="4:6" ht="11.1" customHeight="1" x14ac:dyDescent="0.2">
      <c r="D90" s="573"/>
      <c r="E90" s="573"/>
      <c r="F90" s="573"/>
    </row>
    <row r="91" spans="4:6" ht="11.1" customHeight="1" x14ac:dyDescent="0.2">
      <c r="D91" s="573"/>
      <c r="E91" s="573"/>
      <c r="F91" s="573"/>
    </row>
    <row r="92" spans="4:6" ht="11.1" customHeight="1" x14ac:dyDescent="0.2">
      <c r="D92" s="573"/>
      <c r="E92" s="573"/>
      <c r="F92" s="573"/>
    </row>
    <row r="93" spans="4:6" ht="11.1" customHeight="1" x14ac:dyDescent="0.2">
      <c r="D93" s="573"/>
      <c r="E93" s="573"/>
      <c r="F93" s="573"/>
    </row>
    <row r="94" spans="4:6" ht="11.1" customHeight="1" x14ac:dyDescent="0.2">
      <c r="D94" s="573"/>
      <c r="E94" s="573"/>
      <c r="F94" s="573"/>
    </row>
    <row r="95" spans="4:6" ht="11.1" customHeight="1" x14ac:dyDescent="0.2">
      <c r="D95" s="573"/>
      <c r="E95" s="573"/>
      <c r="F95" s="573"/>
    </row>
    <row r="96" spans="4:6" ht="11.1" customHeight="1" x14ac:dyDescent="0.2">
      <c r="D96" s="573"/>
      <c r="E96" s="573"/>
      <c r="F96" s="573"/>
    </row>
    <row r="97" spans="4:6" ht="11.1" customHeight="1" x14ac:dyDescent="0.2">
      <c r="D97" s="573"/>
      <c r="E97" s="573"/>
      <c r="F97" s="573"/>
    </row>
    <row r="98" spans="4:6" ht="11.1" customHeight="1" x14ac:dyDescent="0.2">
      <c r="D98" s="573"/>
      <c r="E98" s="573"/>
      <c r="F98" s="573"/>
    </row>
    <row r="99" spans="4:6" ht="11.1" customHeight="1" x14ac:dyDescent="0.2">
      <c r="D99" s="573"/>
      <c r="E99" s="573"/>
      <c r="F99" s="573"/>
    </row>
    <row r="100" spans="4:6" ht="11.1" customHeight="1" x14ac:dyDescent="0.2">
      <c r="D100" s="573"/>
      <c r="E100" s="573"/>
      <c r="F100" s="573"/>
    </row>
    <row r="101" spans="4:6" ht="11.1" customHeight="1" x14ac:dyDescent="0.2">
      <c r="D101" s="573"/>
      <c r="E101" s="573"/>
      <c r="F101" s="573"/>
    </row>
    <row r="102" spans="4:6" ht="11.1" customHeight="1" x14ac:dyDescent="0.2">
      <c r="D102" s="573"/>
      <c r="E102" s="573"/>
      <c r="F102" s="573"/>
    </row>
    <row r="103" spans="4:6" ht="11.1" customHeight="1" x14ac:dyDescent="0.2">
      <c r="D103" s="573"/>
      <c r="E103" s="573"/>
      <c r="F103" s="573"/>
    </row>
    <row r="104" spans="4:6" ht="11.1" customHeight="1" x14ac:dyDescent="0.2">
      <c r="D104" s="573"/>
      <c r="E104" s="573"/>
      <c r="F104" s="573"/>
    </row>
    <row r="105" spans="4:6" ht="11.1" customHeight="1" x14ac:dyDescent="0.2">
      <c r="D105" s="573"/>
      <c r="E105" s="573"/>
      <c r="F105" s="573"/>
    </row>
    <row r="106" spans="4:6" ht="11.1" customHeight="1" x14ac:dyDescent="0.2">
      <c r="D106" s="573"/>
      <c r="E106" s="573"/>
      <c r="F106" s="573"/>
    </row>
    <row r="107" spans="4:6" ht="11.1" customHeight="1" x14ac:dyDescent="0.2">
      <c r="D107" s="573"/>
      <c r="E107" s="573"/>
      <c r="F107" s="573"/>
    </row>
    <row r="108" spans="4:6" ht="11.1" customHeight="1" x14ac:dyDescent="0.2">
      <c r="D108" s="573"/>
      <c r="E108" s="573"/>
      <c r="F108" s="573"/>
    </row>
    <row r="109" spans="4:6" ht="11.1" customHeight="1" x14ac:dyDescent="0.2">
      <c r="D109" s="573"/>
      <c r="E109" s="573"/>
      <c r="F109" s="573"/>
    </row>
    <row r="110" spans="4:6" ht="11.1" customHeight="1" x14ac:dyDescent="0.2">
      <c r="D110" s="573"/>
      <c r="E110" s="573"/>
      <c r="F110" s="573"/>
    </row>
    <row r="111" spans="4:6" ht="11.1" customHeight="1" x14ac:dyDescent="0.2">
      <c r="D111" s="573"/>
      <c r="E111" s="573"/>
      <c r="F111" s="573"/>
    </row>
    <row r="112" spans="4:6" ht="11.1" customHeight="1" x14ac:dyDescent="0.2">
      <c r="D112" s="573"/>
      <c r="E112" s="573"/>
      <c r="F112" s="573"/>
    </row>
    <row r="113" spans="4:6" ht="11.1" customHeight="1" x14ac:dyDescent="0.2">
      <c r="D113" s="573"/>
      <c r="E113" s="573"/>
      <c r="F113" s="573"/>
    </row>
    <row r="114" spans="4:6" ht="11.1" customHeight="1" x14ac:dyDescent="0.2">
      <c r="D114" s="573"/>
      <c r="E114" s="573"/>
      <c r="F114" s="573"/>
    </row>
    <row r="115" spans="4:6" ht="11.1" customHeight="1" x14ac:dyDescent="0.2">
      <c r="D115" s="573"/>
      <c r="E115" s="573"/>
      <c r="F115" s="573"/>
    </row>
    <row r="116" spans="4:6" ht="11.1" customHeight="1" x14ac:dyDescent="0.2">
      <c r="D116" s="573"/>
      <c r="E116" s="573"/>
      <c r="F116" s="573"/>
    </row>
    <row r="117" spans="4:6" ht="11.1" customHeight="1" x14ac:dyDescent="0.2">
      <c r="D117" s="573"/>
      <c r="E117" s="573"/>
      <c r="F117" s="573"/>
    </row>
    <row r="118" spans="4:6" ht="11.1" customHeight="1" x14ac:dyDescent="0.2">
      <c r="D118" s="573"/>
      <c r="E118" s="573"/>
      <c r="F118" s="573"/>
    </row>
    <row r="119" spans="4:6" ht="11.1" customHeight="1" x14ac:dyDescent="0.2">
      <c r="D119" s="573"/>
      <c r="E119" s="573"/>
      <c r="F119" s="573"/>
    </row>
    <row r="120" spans="4:6" ht="11.1" customHeight="1" x14ac:dyDescent="0.2">
      <c r="D120" s="573"/>
      <c r="E120" s="573"/>
      <c r="F120" s="573"/>
    </row>
    <row r="121" spans="4:6" ht="11.1" customHeight="1" x14ac:dyDescent="0.2">
      <c r="D121" s="573"/>
      <c r="E121" s="573"/>
      <c r="F121" s="573"/>
    </row>
    <row r="122" spans="4:6" ht="11.1" customHeight="1" x14ac:dyDescent="0.2">
      <c r="D122" s="573"/>
      <c r="E122" s="573"/>
      <c r="F122" s="573"/>
    </row>
    <row r="123" spans="4:6" ht="11.1" customHeight="1" x14ac:dyDescent="0.2">
      <c r="D123" s="573"/>
      <c r="E123" s="573"/>
      <c r="F123" s="573"/>
    </row>
    <row r="124" spans="4:6" ht="11.1" customHeight="1" x14ac:dyDescent="0.2">
      <c r="D124" s="573"/>
      <c r="E124" s="573"/>
      <c r="F124" s="573"/>
    </row>
    <row r="125" spans="4:6" ht="11.1" customHeight="1" x14ac:dyDescent="0.2">
      <c r="D125" s="573"/>
      <c r="E125" s="573"/>
      <c r="F125" s="573"/>
    </row>
    <row r="126" spans="4:6" ht="11.1" customHeight="1" x14ac:dyDescent="0.2">
      <c r="D126" s="573"/>
      <c r="E126" s="573"/>
      <c r="F126" s="573"/>
    </row>
    <row r="127" spans="4:6" ht="11.1" customHeight="1" x14ac:dyDescent="0.2">
      <c r="D127" s="573"/>
      <c r="E127" s="573"/>
      <c r="F127" s="573"/>
    </row>
    <row r="128" spans="4:6" ht="11.1" customHeight="1" x14ac:dyDescent="0.2">
      <c r="D128" s="573"/>
      <c r="E128" s="573"/>
      <c r="F128" s="573"/>
    </row>
    <row r="129" spans="4:6" ht="11.1" customHeight="1" x14ac:dyDescent="0.2">
      <c r="D129" s="573"/>
      <c r="E129" s="573"/>
      <c r="F129" s="573"/>
    </row>
    <row r="130" spans="4:6" ht="11.1" customHeight="1" x14ac:dyDescent="0.2">
      <c r="D130" s="573"/>
      <c r="E130" s="573"/>
      <c r="F130" s="573"/>
    </row>
    <row r="131" spans="4:6" ht="11.1" customHeight="1" x14ac:dyDescent="0.2">
      <c r="D131" s="573"/>
      <c r="E131" s="573"/>
      <c r="F131" s="573"/>
    </row>
    <row r="132" spans="4:6" ht="11.1" customHeight="1" x14ac:dyDescent="0.2">
      <c r="D132" s="573"/>
      <c r="E132" s="573"/>
      <c r="F132" s="573"/>
    </row>
    <row r="133" spans="4:6" ht="11.1" customHeight="1" x14ac:dyDescent="0.2">
      <c r="D133" s="573"/>
      <c r="E133" s="573"/>
      <c r="F133" s="573"/>
    </row>
    <row r="134" spans="4:6" ht="11.1" customHeight="1" x14ac:dyDescent="0.2">
      <c r="D134" s="573"/>
      <c r="E134" s="573"/>
      <c r="F134" s="573"/>
    </row>
    <row r="135" spans="4:6" ht="11.1" customHeight="1" x14ac:dyDescent="0.2">
      <c r="D135" s="573"/>
      <c r="E135" s="573"/>
      <c r="F135" s="573"/>
    </row>
    <row r="136" spans="4:6" ht="11.1" customHeight="1" x14ac:dyDescent="0.2">
      <c r="D136" s="573"/>
      <c r="E136" s="573"/>
      <c r="F136" s="573"/>
    </row>
    <row r="137" spans="4:6" ht="11.1" customHeight="1" x14ac:dyDescent="0.2">
      <c r="D137" s="573"/>
      <c r="E137" s="573"/>
      <c r="F137" s="573"/>
    </row>
    <row r="138" spans="4:6" ht="11.1" customHeight="1" x14ac:dyDescent="0.2">
      <c r="D138" s="573"/>
      <c r="E138" s="573"/>
      <c r="F138" s="573"/>
    </row>
    <row r="139" spans="4:6" ht="11.1" customHeight="1" x14ac:dyDescent="0.2">
      <c r="D139" s="573"/>
      <c r="E139" s="573"/>
      <c r="F139" s="573"/>
    </row>
    <row r="140" spans="4:6" ht="11.1" customHeight="1" x14ac:dyDescent="0.2">
      <c r="D140" s="573"/>
      <c r="E140" s="573"/>
      <c r="F140" s="573"/>
    </row>
    <row r="141" spans="4:6" ht="11.1" customHeight="1" x14ac:dyDescent="0.2">
      <c r="D141" s="573"/>
      <c r="E141" s="573"/>
      <c r="F141" s="573"/>
    </row>
    <row r="142" spans="4:6" ht="11.1" customHeight="1" x14ac:dyDescent="0.2">
      <c r="D142" s="573"/>
      <c r="E142" s="573"/>
      <c r="F142" s="573"/>
    </row>
    <row r="143" spans="4:6" ht="11.1" customHeight="1" x14ac:dyDescent="0.2">
      <c r="D143" s="573"/>
      <c r="E143" s="573"/>
      <c r="F143" s="573"/>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orientation="landscape" r:id="rId1"/>
  <headerFooter alignWithMargins="0">
    <oddFooter>&amp;R&amp;"Arial,Bold"General Fund (Page 2 of 3)</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5"/>
  <sheetViews>
    <sheetView showZeros="0" topLeftCell="A16" workbookViewId="0">
      <selection activeCell="F38" sqref="F38"/>
    </sheetView>
  </sheetViews>
  <sheetFormatPr defaultColWidth="9.109375" defaultRowHeight="11.1" customHeight="1" x14ac:dyDescent="0.2"/>
  <cols>
    <col min="1" max="1" width="5.88671875" style="576" customWidth="1"/>
    <col min="2" max="2" width="58.6640625" style="576" customWidth="1"/>
    <col min="3" max="3" width="8.6640625" style="576" customWidth="1"/>
    <col min="4" max="6" width="25.6640625" style="576" customWidth="1"/>
    <col min="7" max="16384" width="9.109375" style="576"/>
  </cols>
  <sheetData>
    <row r="1" spans="1:32" ht="14.4" customHeight="1" thickBot="1" x14ac:dyDescent="0.3">
      <c r="A1" s="574" t="s">
        <v>79</v>
      </c>
      <c r="B1" s="574"/>
      <c r="C1" s="574"/>
      <c r="D1" s="574"/>
      <c r="E1" s="523" t="s">
        <v>252</v>
      </c>
      <c r="F1" s="575" t="str">
        <f>'Basic Data Input'!B3</f>
        <v>84-0003</v>
      </c>
      <c r="G1" s="263"/>
      <c r="H1" s="263"/>
      <c r="I1" s="263"/>
      <c r="J1" s="263"/>
      <c r="K1" s="263"/>
      <c r="L1" s="263"/>
      <c r="M1" s="263"/>
      <c r="N1" s="263"/>
      <c r="O1" s="263"/>
      <c r="P1" s="263"/>
      <c r="Q1" s="263"/>
      <c r="R1" s="263"/>
      <c r="S1" s="263"/>
      <c r="T1" s="263"/>
      <c r="U1" s="263"/>
      <c r="V1" s="263"/>
      <c r="W1" s="263"/>
      <c r="X1" s="263"/>
      <c r="Y1" s="263"/>
      <c r="Z1" s="263"/>
      <c r="AA1" s="263"/>
      <c r="AB1" s="263"/>
      <c r="AC1" s="263"/>
      <c r="AD1" s="263"/>
      <c r="AE1" s="263"/>
      <c r="AF1" s="263"/>
    </row>
    <row r="2" spans="1:32" ht="3" customHeight="1" thickBot="1" x14ac:dyDescent="0.25">
      <c r="A2" s="577"/>
      <c r="B2" s="577"/>
      <c r="C2" s="577"/>
      <c r="D2" s="577"/>
      <c r="E2" s="577"/>
      <c r="F2" s="577"/>
      <c r="G2" s="263"/>
      <c r="H2" s="263"/>
      <c r="I2" s="263"/>
      <c r="J2" s="263"/>
      <c r="K2" s="263"/>
      <c r="L2" s="263"/>
      <c r="M2" s="263"/>
      <c r="N2" s="263"/>
      <c r="O2" s="263"/>
      <c r="P2" s="263"/>
      <c r="Q2" s="263"/>
      <c r="R2" s="263"/>
      <c r="S2" s="263"/>
      <c r="T2" s="263"/>
      <c r="U2" s="263"/>
      <c r="V2" s="263"/>
      <c r="W2" s="263"/>
      <c r="X2" s="263"/>
      <c r="Y2" s="263"/>
      <c r="Z2" s="263"/>
      <c r="AA2" s="263"/>
      <c r="AB2" s="263"/>
      <c r="AC2" s="263"/>
      <c r="AD2" s="263"/>
      <c r="AE2" s="263"/>
      <c r="AF2" s="263"/>
    </row>
    <row r="3" spans="1:32" ht="18" customHeight="1" x14ac:dyDescent="0.2">
      <c r="A3" s="930" t="s">
        <v>49</v>
      </c>
      <c r="B3" s="924" t="s">
        <v>80</v>
      </c>
      <c r="C3" s="928" t="s">
        <v>332</v>
      </c>
      <c r="D3" s="928" t="s">
        <v>619</v>
      </c>
      <c r="E3" s="928" t="s">
        <v>620</v>
      </c>
      <c r="F3" s="922" t="s">
        <v>621</v>
      </c>
      <c r="G3" s="263"/>
      <c r="H3" s="263"/>
      <c r="I3" s="263"/>
      <c r="J3" s="263"/>
      <c r="K3" s="263"/>
      <c r="L3" s="263"/>
      <c r="M3" s="263"/>
      <c r="N3" s="263"/>
      <c r="O3" s="263"/>
      <c r="P3" s="263"/>
      <c r="Q3" s="263"/>
      <c r="R3" s="263"/>
      <c r="S3" s="263"/>
      <c r="T3" s="263"/>
      <c r="U3" s="263"/>
      <c r="V3" s="263"/>
      <c r="W3" s="263"/>
      <c r="X3" s="263"/>
      <c r="Y3" s="263"/>
      <c r="Z3" s="263"/>
      <c r="AA3" s="263"/>
      <c r="AB3" s="263"/>
      <c r="AC3" s="263"/>
      <c r="AD3" s="263"/>
      <c r="AE3" s="263"/>
      <c r="AF3" s="263"/>
    </row>
    <row r="4" spans="1:32" ht="18" customHeight="1" thickBot="1" x14ac:dyDescent="0.25">
      <c r="A4" s="931"/>
      <c r="B4" s="925"/>
      <c r="C4" s="929"/>
      <c r="D4" s="929"/>
      <c r="E4" s="929"/>
      <c r="F4" s="92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row>
    <row r="5" spans="1:32" ht="12.6" customHeight="1" x14ac:dyDescent="0.25">
      <c r="A5" s="578">
        <v>71</v>
      </c>
      <c r="B5" s="579" t="s">
        <v>322</v>
      </c>
      <c r="C5" s="580"/>
      <c r="D5" s="581"/>
      <c r="E5" s="581"/>
      <c r="F5" s="582"/>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row>
    <row r="6" spans="1:32" ht="14.1" customHeight="1" x14ac:dyDescent="0.25">
      <c r="A6" s="578">
        <f>ROWS(A$5:A6)+70</f>
        <v>72</v>
      </c>
      <c r="B6" s="583" t="s">
        <v>144</v>
      </c>
      <c r="C6" s="584">
        <v>3200</v>
      </c>
      <c r="D6" s="303">
        <v>70586</v>
      </c>
      <c r="E6" s="303">
        <v>114000</v>
      </c>
      <c r="F6" s="304">
        <v>115000</v>
      </c>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row>
    <row r="7" spans="1:32" ht="14.1" customHeight="1" x14ac:dyDescent="0.25">
      <c r="A7" s="578">
        <f>ROWS(A$5:A7)+70</f>
        <v>73</v>
      </c>
      <c r="B7" s="583" t="s">
        <v>145</v>
      </c>
      <c r="C7" s="584">
        <v>3300</v>
      </c>
      <c r="D7" s="390"/>
      <c r="E7" s="390"/>
      <c r="F7" s="391"/>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row>
    <row r="8" spans="1:32" ht="14.1" customHeight="1" x14ac:dyDescent="0.25">
      <c r="A8" s="578">
        <f>ROWS(A$5:A8)+70</f>
        <v>74</v>
      </c>
      <c r="B8" s="583" t="s">
        <v>93</v>
      </c>
      <c r="C8" s="584">
        <v>3500</v>
      </c>
      <c r="D8" s="303"/>
      <c r="E8" s="303">
        <v>4000</v>
      </c>
      <c r="F8" s="304">
        <v>400</v>
      </c>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row>
    <row r="9" spans="1:32" ht="14.1" customHeight="1" x14ac:dyDescent="0.25">
      <c r="A9" s="578">
        <f>ROWS(A$5:A9)+70</f>
        <v>75</v>
      </c>
      <c r="B9" s="583" t="s">
        <v>146</v>
      </c>
      <c r="C9" s="584">
        <v>3990</v>
      </c>
      <c r="D9" s="305">
        <v>2000</v>
      </c>
      <c r="E9" s="305">
        <v>3800</v>
      </c>
      <c r="F9" s="306">
        <v>3800</v>
      </c>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row>
    <row r="10" spans="1:32" ht="14.1" customHeight="1" x14ac:dyDescent="0.25">
      <c r="A10" s="578">
        <f>ROWS(A$5:A10)+70</f>
        <v>76</v>
      </c>
      <c r="B10" s="7" t="s">
        <v>460</v>
      </c>
      <c r="C10" s="8" t="s">
        <v>0</v>
      </c>
      <c r="D10" s="305">
        <v>200120</v>
      </c>
      <c r="E10" s="305">
        <v>304000</v>
      </c>
      <c r="F10" s="401"/>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row>
    <row r="11" spans="1:32" ht="14.1" customHeight="1" x14ac:dyDescent="0.25">
      <c r="A11" s="578">
        <f>ROWS(A$5:A11)+70</f>
        <v>77</v>
      </c>
      <c r="B11" s="584" t="s">
        <v>147</v>
      </c>
      <c r="C11" s="560"/>
      <c r="D11" s="540"/>
      <c r="E11" s="540"/>
      <c r="F11" s="537"/>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row>
    <row r="12" spans="1:32" ht="14.1" customHeight="1" x14ac:dyDescent="0.25">
      <c r="A12" s="578">
        <f>ROWS(A$5:A12)+70</f>
        <v>78</v>
      </c>
      <c r="B12" s="585" t="s">
        <v>336</v>
      </c>
      <c r="C12" s="584">
        <v>4200</v>
      </c>
      <c r="D12" s="305">
        <v>124545</v>
      </c>
      <c r="E12" s="305">
        <v>68000</v>
      </c>
      <c r="F12" s="304">
        <v>68000</v>
      </c>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row>
    <row r="13" spans="1:32" ht="14.1" customHeight="1" x14ac:dyDescent="0.25">
      <c r="A13" s="578">
        <f>ROWS(A$5:A13)+70</f>
        <v>79</v>
      </c>
      <c r="B13" s="585" t="s">
        <v>337</v>
      </c>
      <c r="C13" s="584">
        <v>4300</v>
      </c>
      <c r="D13" s="305">
        <v>14252</v>
      </c>
      <c r="E13" s="305">
        <v>19000</v>
      </c>
      <c r="F13" s="304">
        <v>14000</v>
      </c>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row>
    <row r="14" spans="1:32" ht="14.1" customHeight="1" x14ac:dyDescent="0.25">
      <c r="A14" s="578">
        <f>ROWS(A$5:A14)+70</f>
        <v>80</v>
      </c>
      <c r="B14" s="585" t="s">
        <v>148</v>
      </c>
      <c r="C14" s="584">
        <v>4400</v>
      </c>
      <c r="D14" s="305">
        <v>118791</v>
      </c>
      <c r="E14" s="305">
        <v>96000</v>
      </c>
      <c r="F14" s="304">
        <v>82280</v>
      </c>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row>
    <row r="15" spans="1:32" ht="14.1" customHeight="1" x14ac:dyDescent="0.25">
      <c r="A15" s="578">
        <f>ROWS(A$5:A15)+70</f>
        <v>81</v>
      </c>
      <c r="B15" s="585" t="s">
        <v>149</v>
      </c>
      <c r="C15" s="584">
        <v>4450</v>
      </c>
      <c r="D15" s="305">
        <v>4690</v>
      </c>
      <c r="E15" s="305">
        <v>3100</v>
      </c>
      <c r="F15" s="304">
        <v>4000</v>
      </c>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row>
    <row r="16" spans="1:32" ht="14.1" customHeight="1" x14ac:dyDescent="0.25">
      <c r="A16" s="578">
        <f>ROWS(A$5:A16)+70</f>
        <v>82</v>
      </c>
      <c r="B16" s="585" t="s">
        <v>150</v>
      </c>
      <c r="C16" s="584">
        <v>4455</v>
      </c>
      <c r="D16" s="305">
        <v>13614</v>
      </c>
      <c r="E16" s="305">
        <v>9100</v>
      </c>
      <c r="F16" s="304">
        <v>9100</v>
      </c>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row>
    <row r="17" spans="1:32" ht="14.1" customHeight="1" x14ac:dyDescent="0.25">
      <c r="A17" s="578">
        <f>ROWS(A$5:A17)+70</f>
        <v>83</v>
      </c>
      <c r="B17" s="583" t="s">
        <v>151</v>
      </c>
      <c r="C17" s="584">
        <v>4500</v>
      </c>
      <c r="D17" s="303"/>
      <c r="E17" s="303"/>
      <c r="F17" s="304"/>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row>
    <row r="18" spans="1:32" ht="14.1" customHeight="1" x14ac:dyDescent="0.25">
      <c r="A18" s="586">
        <f>ROWS(A$5:A18)+70</f>
        <v>84</v>
      </c>
      <c r="B18" s="587" t="s">
        <v>152</v>
      </c>
      <c r="C18" s="588">
        <v>4600</v>
      </c>
      <c r="D18" s="303">
        <v>30016</v>
      </c>
      <c r="E18" s="303">
        <v>30500</v>
      </c>
      <c r="F18" s="304">
        <v>30500</v>
      </c>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row>
    <row r="19" spans="1:32" ht="14.1" customHeight="1" x14ac:dyDescent="0.25">
      <c r="A19" s="578">
        <f>ROWS(A$5:A19)+70</f>
        <v>85</v>
      </c>
      <c r="B19" s="7"/>
      <c r="C19" s="8">
        <v>4210</v>
      </c>
      <c r="D19" s="303"/>
      <c r="E19" s="303"/>
      <c r="F19" s="304">
        <v>5000</v>
      </c>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row>
    <row r="20" spans="1:32" ht="14.1" customHeight="1" x14ac:dyDescent="0.25">
      <c r="A20" s="578">
        <f>ROWS(A$5:A20)+70</f>
        <v>86</v>
      </c>
      <c r="B20" s="583" t="s">
        <v>153</v>
      </c>
      <c r="C20" s="584">
        <v>4700</v>
      </c>
      <c r="D20" s="303"/>
      <c r="E20" s="303"/>
      <c r="F20" s="304"/>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row>
    <row r="21" spans="1:32" ht="14.1" customHeight="1" x14ac:dyDescent="0.25">
      <c r="A21" s="578">
        <f>ROWS(A$5:A21)+70</f>
        <v>87</v>
      </c>
      <c r="B21" s="583" t="s">
        <v>338</v>
      </c>
      <c r="C21" s="584" t="s">
        <v>376</v>
      </c>
      <c r="D21" s="303"/>
      <c r="E21" s="303"/>
      <c r="F21" s="304"/>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row>
    <row r="22" spans="1:32" ht="14.1" customHeight="1" x14ac:dyDescent="0.25">
      <c r="A22" s="578">
        <v>88</v>
      </c>
      <c r="B22" s="7"/>
      <c r="C22" s="8"/>
      <c r="D22" s="303"/>
      <c r="E22" s="303"/>
      <c r="F22" s="304"/>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row>
    <row r="23" spans="1:32" ht="14.1" customHeight="1" x14ac:dyDescent="0.25">
      <c r="A23" s="578">
        <v>89</v>
      </c>
      <c r="B23" s="583" t="s">
        <v>154</v>
      </c>
      <c r="C23" s="584">
        <v>4995</v>
      </c>
      <c r="D23" s="303"/>
      <c r="E23" s="303"/>
      <c r="F23" s="304"/>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row>
    <row r="24" spans="1:32" ht="14.1" customHeight="1" x14ac:dyDescent="0.25">
      <c r="A24" s="578">
        <f>ROWS(A$5:A24)+70</f>
        <v>90</v>
      </c>
      <c r="B24" s="7"/>
      <c r="C24" s="8"/>
      <c r="D24" s="305"/>
      <c r="E24" s="305"/>
      <c r="F24" s="306"/>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row>
    <row r="25" spans="1:32" ht="14.1" customHeight="1" x14ac:dyDescent="0.25">
      <c r="A25" s="578">
        <f>ROWS(A$5:A25)+70</f>
        <v>91</v>
      </c>
      <c r="B25" s="584" t="s">
        <v>155</v>
      </c>
      <c r="C25" s="560"/>
      <c r="D25" s="540"/>
      <c r="E25" s="540"/>
      <c r="F25" s="537"/>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row>
    <row r="26" spans="1:32" ht="14.1" customHeight="1" x14ac:dyDescent="0.25">
      <c r="A26" s="578">
        <f>ROWS(A$5:A26)+70</f>
        <v>92</v>
      </c>
      <c r="B26" s="583" t="s">
        <v>156</v>
      </c>
      <c r="C26" s="584">
        <v>5150</v>
      </c>
      <c r="D26" s="303"/>
      <c r="E26" s="303"/>
      <c r="F26" s="304"/>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row>
    <row r="27" spans="1:32" ht="14.1" customHeight="1" x14ac:dyDescent="0.25">
      <c r="A27" s="578">
        <f>ROWS(A$5:A27)+70</f>
        <v>93</v>
      </c>
      <c r="B27" s="583" t="s">
        <v>157</v>
      </c>
      <c r="C27" s="584">
        <v>5200</v>
      </c>
      <c r="D27" s="303"/>
      <c r="E27" s="303"/>
      <c r="F27" s="304"/>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row>
    <row r="28" spans="1:32" ht="14.1" customHeight="1" x14ac:dyDescent="0.25">
      <c r="A28" s="578">
        <f>ROWS(A$5:A28)+70</f>
        <v>94</v>
      </c>
      <c r="B28" s="583" t="s">
        <v>158</v>
      </c>
      <c r="C28" s="584">
        <v>5300</v>
      </c>
      <c r="D28" s="303"/>
      <c r="E28" s="303">
        <v>2700</v>
      </c>
      <c r="F28" s="304">
        <v>0</v>
      </c>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row>
    <row r="29" spans="1:32" ht="14.1" customHeight="1" x14ac:dyDescent="0.25">
      <c r="A29" s="578">
        <f>ROWS(A$5:A29)+70</f>
        <v>95</v>
      </c>
      <c r="B29" s="583" t="s">
        <v>159</v>
      </c>
      <c r="C29" s="584">
        <v>5400</v>
      </c>
      <c r="D29" s="303"/>
      <c r="E29" s="303"/>
      <c r="F29" s="304"/>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row>
    <row r="30" spans="1:32" ht="14.1" customHeight="1" x14ac:dyDescent="0.25">
      <c r="A30" s="578">
        <f>ROWS(A$5:A30)+70</f>
        <v>96</v>
      </c>
      <c r="B30" s="7" t="s">
        <v>160</v>
      </c>
      <c r="C30" s="584">
        <v>5500</v>
      </c>
      <c r="D30" s="303"/>
      <c r="E30" s="303"/>
      <c r="F30" s="304"/>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row>
    <row r="31" spans="1:32" ht="14.1" customHeight="1" x14ac:dyDescent="0.25">
      <c r="A31" s="578">
        <v>97</v>
      </c>
      <c r="B31" s="583" t="s">
        <v>356</v>
      </c>
      <c r="C31" s="584">
        <v>5610</v>
      </c>
      <c r="D31" s="303">
        <v>21</v>
      </c>
      <c r="E31" s="303"/>
      <c r="F31" s="304"/>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row>
    <row r="32" spans="1:32" ht="14.1" customHeight="1" x14ac:dyDescent="0.25">
      <c r="A32" s="578">
        <f>ROWS(A$5:A32)+70</f>
        <v>98</v>
      </c>
      <c r="B32" s="583" t="s">
        <v>161</v>
      </c>
      <c r="C32" s="584">
        <v>5650</v>
      </c>
      <c r="D32" s="303"/>
      <c r="E32" s="303"/>
      <c r="F32" s="304"/>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row>
    <row r="33" spans="1:32" ht="14.1" customHeight="1" x14ac:dyDescent="0.25">
      <c r="A33" s="578">
        <f>ROWS(A$5:A33)+70</f>
        <v>99</v>
      </c>
      <c r="B33" s="583" t="s">
        <v>162</v>
      </c>
      <c r="C33" s="584">
        <v>5690</v>
      </c>
      <c r="D33" s="303">
        <v>18225</v>
      </c>
      <c r="E33" s="303">
        <v>3600</v>
      </c>
      <c r="F33" s="304">
        <v>3500</v>
      </c>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row>
    <row r="34" spans="1:32" ht="14.1" customHeight="1" x14ac:dyDescent="0.25">
      <c r="A34" s="578">
        <f>ROWS(A$5:A34)+70</f>
        <v>100</v>
      </c>
      <c r="B34" s="583" t="s">
        <v>408</v>
      </c>
      <c r="C34" s="8"/>
      <c r="D34" s="303"/>
      <c r="E34" s="303"/>
      <c r="F34" s="304"/>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row>
    <row r="35" spans="1:32" ht="14.1" customHeight="1" x14ac:dyDescent="0.25">
      <c r="A35" s="578">
        <f>ROWS(A$5:A35)+70</f>
        <v>101</v>
      </c>
      <c r="B35" s="7" t="s">
        <v>163</v>
      </c>
      <c r="C35" s="8"/>
      <c r="D35" s="303"/>
      <c r="E35" s="303"/>
      <c r="F35" s="304"/>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row>
    <row r="36" spans="1:32" ht="14.1" customHeight="1" x14ac:dyDescent="0.25">
      <c r="A36" s="589">
        <f>ROWS(A$5:A36)+70</f>
        <v>102</v>
      </c>
      <c r="B36" s="590" t="s">
        <v>164</v>
      </c>
      <c r="C36" s="9"/>
      <c r="D36" s="591">
        <f>ROUND(SUM('General Fund-Page 2 of 3'!D9:D39)+SUM(D6:D35),2)</f>
        <v>4314077</v>
      </c>
      <c r="E36" s="591">
        <f>ROUND(SUM('General Fund-Page 2 of 3'!E9:E39)+SUM(E6:E35),2)</f>
        <v>4577025</v>
      </c>
      <c r="F36" s="592">
        <f>ROUND(SUM('General Fund-Page 2 of 3'!F9:F39)+SUM(F6:F35),2)</f>
        <v>3681922</v>
      </c>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row>
    <row r="37" spans="1:32" ht="14.1" customHeight="1" x14ac:dyDescent="0.25">
      <c r="A37" s="578">
        <f>ROWS(A$5:A37)+70</f>
        <v>103</v>
      </c>
      <c r="B37" s="583" t="s">
        <v>165</v>
      </c>
      <c r="C37" s="584">
        <v>1110</v>
      </c>
      <c r="D37" s="303">
        <v>4207622</v>
      </c>
      <c r="E37" s="303">
        <v>3720000</v>
      </c>
      <c r="F37" s="304">
        <v>4581338</v>
      </c>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row>
    <row r="38" spans="1:32" ht="14.1" customHeight="1" x14ac:dyDescent="0.25">
      <c r="A38" s="578">
        <f>ROWS(A$5:A38)+70</f>
        <v>104</v>
      </c>
      <c r="B38" s="583" t="s">
        <v>166</v>
      </c>
      <c r="C38" s="8"/>
      <c r="D38" s="536">
        <f>ROUND(D36+D37,2)</f>
        <v>8521699</v>
      </c>
      <c r="E38" s="536">
        <f>ROUND(E36+E37,2)</f>
        <v>8297025</v>
      </c>
      <c r="F38" s="538">
        <f>ROUND(F36+F37,2)</f>
        <v>8263260</v>
      </c>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row>
    <row r="39" spans="1:32" ht="14.1" customHeight="1" x14ac:dyDescent="0.25">
      <c r="A39" s="578">
        <f>ROWS(A$5:A39)+70</f>
        <v>105</v>
      </c>
      <c r="B39" s="583" t="s">
        <v>167</v>
      </c>
      <c r="C39" s="8"/>
      <c r="D39" s="536">
        <f>'General Fund-Page 1 of 3'!D34</f>
        <v>5594474</v>
      </c>
      <c r="E39" s="536">
        <f>'General Fund-Page 1 of 3'!E34</f>
        <v>5794000</v>
      </c>
      <c r="F39" s="537"/>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row>
    <row r="40" spans="1:32" ht="14.1" customHeight="1" thickBot="1" x14ac:dyDescent="0.3">
      <c r="A40" s="593">
        <v>106</v>
      </c>
      <c r="B40" s="594" t="s">
        <v>168</v>
      </c>
      <c r="C40" s="10"/>
      <c r="D40" s="595">
        <f>ROUND(D38-D39,2)</f>
        <v>2927225</v>
      </c>
      <c r="E40" s="595">
        <f>ROUND(E38-E39,2)</f>
        <v>2503025</v>
      </c>
      <c r="F40" s="596"/>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row>
    <row r="41" spans="1:32" ht="14.1" customHeight="1" x14ac:dyDescent="0.2">
      <c r="A41" s="597"/>
      <c r="B41" s="577"/>
      <c r="C41" s="597"/>
      <c r="D41" s="598"/>
      <c r="E41" s="598"/>
      <c r="F41" s="599"/>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row>
    <row r="42" spans="1:32" ht="10.8" thickBot="1" x14ac:dyDescent="0.25">
      <c r="A42" s="600"/>
      <c r="B42" s="601"/>
      <c r="C42" s="600"/>
      <c r="D42" s="602"/>
      <c r="E42" s="602"/>
      <c r="F42" s="603" t="s">
        <v>169</v>
      </c>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row>
    <row r="43" spans="1:32" ht="12.9" customHeight="1" x14ac:dyDescent="0.25">
      <c r="A43" s="601"/>
      <c r="C43" s="604" t="s">
        <v>369</v>
      </c>
      <c r="D43" s="602"/>
      <c r="E43" s="602"/>
      <c r="F43" s="605">
        <f>F37</f>
        <v>4581338</v>
      </c>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row>
    <row r="44" spans="1:32" ht="12.9" customHeight="1" x14ac:dyDescent="0.25">
      <c r="A44" s="601"/>
      <c r="C44" s="604" t="s">
        <v>427</v>
      </c>
      <c r="D44" s="602"/>
      <c r="E44" s="602"/>
      <c r="F44" s="312">
        <f>ROUND(((F43*0.01)*1.0101),2)</f>
        <v>46276.1</v>
      </c>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row>
    <row r="45" spans="1:32" ht="12.9" customHeight="1" x14ac:dyDescent="0.25">
      <c r="A45" s="601"/>
      <c r="C45" s="604" t="s">
        <v>370</v>
      </c>
      <c r="D45" s="602"/>
      <c r="E45" s="602"/>
      <c r="F45" s="312"/>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row>
    <row r="46" spans="1:32" ht="12.9" customHeight="1" thickBot="1" x14ac:dyDescent="0.3">
      <c r="A46" s="601"/>
      <c r="C46" s="601" t="s">
        <v>170</v>
      </c>
      <c r="D46" s="602"/>
      <c r="E46" s="602"/>
      <c r="F46" s="606">
        <f>ROUND(SUM(F43:F45),2)</f>
        <v>4627614.0999999996</v>
      </c>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row>
    <row r="47" spans="1:32" ht="9" customHeight="1" x14ac:dyDescent="0.2">
      <c r="A47" s="601"/>
      <c r="B47" s="601"/>
      <c r="C47" s="601"/>
      <c r="D47" s="602"/>
      <c r="E47" s="602"/>
      <c r="F47" s="602"/>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row>
    <row r="48" spans="1:32" ht="12.9" customHeight="1" x14ac:dyDescent="0.2">
      <c r="A48" s="607" t="s">
        <v>357</v>
      </c>
      <c r="B48" s="601"/>
      <c r="C48" s="601"/>
      <c r="D48" s="602"/>
      <c r="E48" s="602"/>
      <c r="F48" s="602"/>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row>
    <row r="49" spans="1:32" ht="3" hidden="1" customHeight="1" x14ac:dyDescent="0.2">
      <c r="A49" s="601"/>
      <c r="B49" s="601"/>
      <c r="C49" s="601"/>
      <c r="D49" s="602"/>
      <c r="E49" s="602"/>
      <c r="F49" s="602"/>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row>
    <row r="50" spans="1:32" ht="10.199999999999999" hidden="1" x14ac:dyDescent="0.2">
      <c r="A50" s="608"/>
      <c r="B50" s="601"/>
      <c r="C50" s="601"/>
      <c r="D50" s="602"/>
      <c r="E50" s="602"/>
      <c r="F50" s="609"/>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row>
    <row r="51" spans="1:32" ht="11.1" customHeight="1" x14ac:dyDescent="0.2">
      <c r="D51" s="610"/>
      <c r="E51" s="610"/>
      <c r="F51" s="610"/>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row>
    <row r="52" spans="1:32" ht="11.1" customHeight="1" x14ac:dyDescent="0.2">
      <c r="D52" s="610"/>
      <c r="E52" s="610"/>
      <c r="F52" s="610"/>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row>
    <row r="53" spans="1:32" ht="11.1" customHeight="1" x14ac:dyDescent="0.2">
      <c r="D53" s="610"/>
      <c r="E53" s="610"/>
      <c r="F53" s="610"/>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row>
    <row r="54" spans="1:32" ht="11.1" customHeight="1" x14ac:dyDescent="0.2">
      <c r="D54" s="610"/>
      <c r="E54" s="610"/>
      <c r="F54" s="610"/>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row>
    <row r="55" spans="1:32" ht="11.1" customHeight="1" x14ac:dyDescent="0.2">
      <c r="D55" s="610"/>
      <c r="E55" s="610"/>
      <c r="F55" s="610"/>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row>
    <row r="56" spans="1:32" ht="11.1" customHeight="1" x14ac:dyDescent="0.2">
      <c r="D56" s="610"/>
      <c r="E56" s="610"/>
      <c r="F56" s="610"/>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row>
    <row r="57" spans="1:32" ht="11.1" customHeight="1" x14ac:dyDescent="0.2">
      <c r="D57" s="610"/>
      <c r="E57" s="610"/>
      <c r="F57" s="610"/>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row>
    <row r="58" spans="1:32" ht="11.1" customHeight="1" x14ac:dyDescent="0.2">
      <c r="B58" s="577"/>
      <c r="C58" s="597"/>
      <c r="D58" s="610"/>
      <c r="E58" s="610"/>
      <c r="F58" s="610"/>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row>
    <row r="59" spans="1:32" ht="11.1" customHeight="1" x14ac:dyDescent="0.2">
      <c r="D59" s="610"/>
      <c r="E59" s="610"/>
      <c r="F59" s="610"/>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row>
    <row r="60" spans="1:32" ht="11.1" customHeight="1" x14ac:dyDescent="0.2">
      <c r="D60" s="610"/>
      <c r="E60" s="610"/>
      <c r="F60" s="610"/>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row>
    <row r="61" spans="1:32" ht="11.1" customHeight="1" x14ac:dyDescent="0.2">
      <c r="D61" s="610"/>
      <c r="E61" s="610"/>
      <c r="F61" s="610"/>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row>
    <row r="62" spans="1:32" ht="11.1" customHeight="1" x14ac:dyDescent="0.2">
      <c r="D62" s="610"/>
      <c r="E62" s="610"/>
      <c r="F62" s="610"/>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row>
    <row r="63" spans="1:32" ht="11.1" customHeight="1" x14ac:dyDescent="0.2">
      <c r="D63" s="610"/>
      <c r="E63" s="610"/>
      <c r="F63" s="610"/>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row>
    <row r="64" spans="1:32" ht="11.1" customHeight="1" x14ac:dyDescent="0.2">
      <c r="D64" s="610"/>
      <c r="E64" s="610"/>
      <c r="F64" s="610"/>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row>
    <row r="65" spans="4:32" ht="11.1" customHeight="1" x14ac:dyDescent="0.2">
      <c r="D65" s="610"/>
      <c r="E65" s="610"/>
      <c r="F65" s="610"/>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row>
    <row r="66" spans="4:32" ht="11.1" customHeight="1" x14ac:dyDescent="0.2">
      <c r="D66" s="610"/>
      <c r="E66" s="610"/>
      <c r="F66" s="610"/>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row>
    <row r="67" spans="4:32" ht="11.1" customHeight="1" x14ac:dyDescent="0.2">
      <c r="D67" s="610"/>
      <c r="E67" s="610"/>
      <c r="F67" s="610"/>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row>
    <row r="68" spans="4:32" ht="11.1" customHeight="1" x14ac:dyDescent="0.2">
      <c r="D68" s="610"/>
      <c r="E68" s="610"/>
      <c r="F68" s="610"/>
    </row>
    <row r="69" spans="4:32" ht="11.1" customHeight="1" x14ac:dyDescent="0.2">
      <c r="D69" s="610"/>
      <c r="E69" s="610"/>
      <c r="F69" s="610"/>
    </row>
    <row r="70" spans="4:32" ht="11.1" customHeight="1" x14ac:dyDescent="0.2">
      <c r="D70" s="610"/>
      <c r="E70" s="610"/>
      <c r="F70" s="610"/>
    </row>
    <row r="71" spans="4:32" ht="11.1" customHeight="1" x14ac:dyDescent="0.2">
      <c r="D71" s="610"/>
      <c r="E71" s="610"/>
      <c r="F71" s="610"/>
    </row>
    <row r="72" spans="4:32" ht="11.1" customHeight="1" x14ac:dyDescent="0.2">
      <c r="D72" s="610"/>
      <c r="E72" s="610"/>
      <c r="F72" s="610"/>
    </row>
    <row r="73" spans="4:32" ht="11.1" customHeight="1" x14ac:dyDescent="0.2">
      <c r="D73" s="610"/>
      <c r="E73" s="610"/>
      <c r="F73" s="610"/>
    </row>
    <row r="74" spans="4:32" ht="11.1" customHeight="1" x14ac:dyDescent="0.2">
      <c r="D74" s="610"/>
      <c r="E74" s="610"/>
      <c r="F74" s="610"/>
    </row>
    <row r="75" spans="4:32" ht="11.1" customHeight="1" x14ac:dyDescent="0.2">
      <c r="D75" s="610"/>
      <c r="E75" s="610"/>
      <c r="F75" s="610"/>
    </row>
    <row r="76" spans="4:32" ht="11.1" customHeight="1" x14ac:dyDescent="0.2">
      <c r="D76" s="610"/>
      <c r="E76" s="610"/>
      <c r="F76" s="610"/>
    </row>
    <row r="77" spans="4:32" ht="11.1" customHeight="1" x14ac:dyDescent="0.2">
      <c r="D77" s="610"/>
      <c r="E77" s="610"/>
      <c r="F77" s="610"/>
    </row>
    <row r="78" spans="4:32" ht="11.1" customHeight="1" x14ac:dyDescent="0.2">
      <c r="D78" s="610"/>
      <c r="E78" s="610"/>
      <c r="F78" s="610"/>
    </row>
    <row r="79" spans="4:32" ht="11.1" customHeight="1" x14ac:dyDescent="0.2">
      <c r="D79" s="610"/>
      <c r="E79" s="610"/>
      <c r="F79" s="610"/>
    </row>
    <row r="80" spans="4:32" ht="11.1" customHeight="1" x14ac:dyDescent="0.2">
      <c r="D80" s="610"/>
      <c r="E80" s="610"/>
      <c r="F80" s="610"/>
    </row>
    <row r="81" spans="4:6" ht="11.1" customHeight="1" x14ac:dyDescent="0.2">
      <c r="D81" s="610"/>
      <c r="E81" s="610"/>
      <c r="F81" s="610"/>
    </row>
    <row r="82" spans="4:6" ht="11.1" customHeight="1" x14ac:dyDescent="0.2">
      <c r="D82" s="610"/>
      <c r="E82" s="610"/>
      <c r="F82" s="610"/>
    </row>
    <row r="83" spans="4:6" ht="11.1" customHeight="1" x14ac:dyDescent="0.2">
      <c r="D83" s="610"/>
      <c r="E83" s="610"/>
      <c r="F83" s="610"/>
    </row>
    <row r="84" spans="4:6" ht="11.1" customHeight="1" x14ac:dyDescent="0.2">
      <c r="D84" s="610"/>
      <c r="E84" s="610"/>
      <c r="F84" s="610"/>
    </row>
    <row r="85" spans="4:6" ht="11.1" customHeight="1" x14ac:dyDescent="0.2">
      <c r="D85" s="610"/>
      <c r="E85" s="610"/>
      <c r="F85" s="610"/>
    </row>
    <row r="86" spans="4:6" ht="11.1" customHeight="1" x14ac:dyDescent="0.2">
      <c r="D86" s="610"/>
      <c r="E86" s="610"/>
      <c r="F86" s="610"/>
    </row>
    <row r="87" spans="4:6" ht="11.1" customHeight="1" x14ac:dyDescent="0.2">
      <c r="D87" s="610"/>
      <c r="E87" s="610"/>
      <c r="F87" s="610"/>
    </row>
    <row r="88" spans="4:6" ht="11.1" customHeight="1" x14ac:dyDescent="0.2">
      <c r="D88" s="610"/>
      <c r="E88" s="610"/>
      <c r="F88" s="610"/>
    </row>
    <row r="89" spans="4:6" ht="11.1" customHeight="1" x14ac:dyDescent="0.2">
      <c r="D89" s="610"/>
      <c r="E89" s="610"/>
      <c r="F89" s="610"/>
    </row>
    <row r="90" spans="4:6" ht="11.1" customHeight="1" x14ac:dyDescent="0.2">
      <c r="D90" s="610"/>
      <c r="E90" s="610"/>
      <c r="F90" s="610"/>
    </row>
    <row r="91" spans="4:6" ht="11.1" customHeight="1" x14ac:dyDescent="0.2">
      <c r="D91" s="610"/>
      <c r="E91" s="610"/>
      <c r="F91" s="610"/>
    </row>
    <row r="92" spans="4:6" ht="11.1" customHeight="1" x14ac:dyDescent="0.2">
      <c r="D92" s="610"/>
      <c r="E92" s="610"/>
      <c r="F92" s="610"/>
    </row>
    <row r="93" spans="4:6" ht="11.1" customHeight="1" x14ac:dyDescent="0.2">
      <c r="D93" s="610"/>
      <c r="E93" s="610"/>
      <c r="F93" s="610"/>
    </row>
    <row r="94" spans="4:6" ht="11.1" customHeight="1" x14ac:dyDescent="0.2">
      <c r="D94" s="610"/>
      <c r="E94" s="610"/>
      <c r="F94" s="610"/>
    </row>
    <row r="95" spans="4:6" ht="11.1" customHeight="1" x14ac:dyDescent="0.2">
      <c r="D95" s="610"/>
      <c r="E95" s="610"/>
      <c r="F95" s="610"/>
    </row>
    <row r="96" spans="4:6" ht="11.1" customHeight="1" x14ac:dyDescent="0.2">
      <c r="D96" s="610"/>
      <c r="E96" s="610"/>
      <c r="F96" s="610"/>
    </row>
    <row r="97" spans="4:6" ht="11.1" customHeight="1" x14ac:dyDescent="0.2">
      <c r="D97" s="610"/>
      <c r="E97" s="610"/>
      <c r="F97" s="610"/>
    </row>
    <row r="98" spans="4:6" ht="11.1" customHeight="1" x14ac:dyDescent="0.2">
      <c r="D98" s="610"/>
      <c r="E98" s="610"/>
      <c r="F98" s="610"/>
    </row>
    <row r="99" spans="4:6" ht="11.1" customHeight="1" x14ac:dyDescent="0.2">
      <c r="D99" s="610"/>
      <c r="E99" s="610"/>
      <c r="F99" s="610"/>
    </row>
    <row r="100" spans="4:6" ht="11.1" customHeight="1" x14ac:dyDescent="0.2">
      <c r="D100" s="610"/>
      <c r="E100" s="610"/>
      <c r="F100" s="610"/>
    </row>
    <row r="101" spans="4:6" ht="11.1" customHeight="1" x14ac:dyDescent="0.2">
      <c r="D101" s="610"/>
      <c r="E101" s="610"/>
      <c r="F101" s="610"/>
    </row>
    <row r="102" spans="4:6" ht="11.1" customHeight="1" x14ac:dyDescent="0.2">
      <c r="D102" s="610"/>
      <c r="E102" s="610"/>
      <c r="F102" s="610"/>
    </row>
    <row r="103" spans="4:6" ht="11.1" customHeight="1" x14ac:dyDescent="0.2">
      <c r="D103" s="610"/>
      <c r="E103" s="610"/>
      <c r="F103" s="610"/>
    </row>
    <row r="104" spans="4:6" ht="11.1" customHeight="1" x14ac:dyDescent="0.2">
      <c r="D104" s="610"/>
      <c r="E104" s="610"/>
      <c r="F104" s="610"/>
    </row>
    <row r="105" spans="4:6" ht="11.1" customHeight="1" x14ac:dyDescent="0.2">
      <c r="D105" s="610"/>
      <c r="E105" s="610"/>
      <c r="F105" s="610"/>
    </row>
    <row r="106" spans="4:6" ht="11.1" customHeight="1" x14ac:dyDescent="0.2">
      <c r="D106" s="610"/>
      <c r="E106" s="610"/>
      <c r="F106" s="610"/>
    </row>
    <row r="107" spans="4:6" ht="11.1" customHeight="1" x14ac:dyDescent="0.2">
      <c r="D107" s="610"/>
      <c r="E107" s="610"/>
      <c r="F107" s="610"/>
    </row>
    <row r="108" spans="4:6" ht="11.1" customHeight="1" x14ac:dyDescent="0.2">
      <c r="D108" s="610"/>
      <c r="E108" s="610"/>
      <c r="F108" s="610"/>
    </row>
    <row r="109" spans="4:6" ht="11.1" customHeight="1" x14ac:dyDescent="0.2">
      <c r="D109" s="610"/>
      <c r="E109" s="610"/>
      <c r="F109" s="610"/>
    </row>
    <row r="110" spans="4:6" ht="11.1" customHeight="1" x14ac:dyDescent="0.2">
      <c r="D110" s="610"/>
      <c r="E110" s="610"/>
      <c r="F110" s="610"/>
    </row>
    <row r="111" spans="4:6" ht="11.1" customHeight="1" x14ac:dyDescent="0.2">
      <c r="D111" s="610"/>
      <c r="E111" s="610"/>
      <c r="F111" s="610"/>
    </row>
    <row r="112" spans="4:6" ht="11.1" customHeight="1" x14ac:dyDescent="0.2">
      <c r="D112" s="610"/>
      <c r="E112" s="610"/>
      <c r="F112" s="610"/>
    </row>
    <row r="113" spans="4:6" ht="11.1" customHeight="1" x14ac:dyDescent="0.2">
      <c r="D113" s="610"/>
      <c r="E113" s="610"/>
      <c r="F113" s="610"/>
    </row>
    <row r="114" spans="4:6" ht="11.1" customHeight="1" x14ac:dyDescent="0.2">
      <c r="D114" s="610"/>
      <c r="E114" s="610"/>
      <c r="F114" s="610"/>
    </row>
    <row r="115" spans="4:6" ht="11.1" customHeight="1" x14ac:dyDescent="0.2">
      <c r="D115" s="610"/>
      <c r="E115" s="610"/>
      <c r="F115" s="610"/>
    </row>
    <row r="116" spans="4:6" ht="11.1" customHeight="1" x14ac:dyDescent="0.2">
      <c r="D116" s="610"/>
      <c r="E116" s="610"/>
      <c r="F116" s="610"/>
    </row>
    <row r="117" spans="4:6" ht="11.1" customHeight="1" x14ac:dyDescent="0.2">
      <c r="D117" s="610"/>
      <c r="E117" s="610"/>
      <c r="F117" s="610"/>
    </row>
    <row r="118" spans="4:6" ht="11.1" customHeight="1" x14ac:dyDescent="0.2">
      <c r="D118" s="610"/>
      <c r="E118" s="610"/>
      <c r="F118" s="610"/>
    </row>
    <row r="119" spans="4:6" ht="11.1" customHeight="1" x14ac:dyDescent="0.2">
      <c r="D119" s="610"/>
      <c r="E119" s="610"/>
      <c r="F119" s="610"/>
    </row>
    <row r="120" spans="4:6" ht="11.1" customHeight="1" x14ac:dyDescent="0.2">
      <c r="D120" s="610"/>
      <c r="E120" s="610"/>
      <c r="F120" s="610"/>
    </row>
    <row r="121" spans="4:6" ht="11.1" customHeight="1" x14ac:dyDescent="0.2">
      <c r="D121" s="610"/>
      <c r="E121" s="610"/>
      <c r="F121" s="610"/>
    </row>
    <row r="122" spans="4:6" ht="11.1" customHeight="1" x14ac:dyDescent="0.2">
      <c r="D122" s="610"/>
      <c r="E122" s="610"/>
      <c r="F122" s="610"/>
    </row>
    <row r="123" spans="4:6" ht="11.1" customHeight="1" x14ac:dyDescent="0.2">
      <c r="D123" s="610"/>
      <c r="E123" s="610"/>
      <c r="F123" s="610"/>
    </row>
    <row r="124" spans="4:6" ht="11.1" customHeight="1" x14ac:dyDescent="0.2">
      <c r="D124" s="610"/>
      <c r="E124" s="610"/>
      <c r="F124" s="610"/>
    </row>
    <row r="125" spans="4:6" ht="11.1" customHeight="1" x14ac:dyDescent="0.2">
      <c r="D125" s="610"/>
      <c r="E125" s="610"/>
      <c r="F125" s="610"/>
    </row>
    <row r="126" spans="4:6" ht="11.1" customHeight="1" x14ac:dyDescent="0.2">
      <c r="D126" s="610"/>
      <c r="E126" s="610"/>
      <c r="F126" s="610"/>
    </row>
    <row r="127" spans="4:6" ht="11.1" customHeight="1" x14ac:dyDescent="0.2">
      <c r="D127" s="610"/>
      <c r="E127" s="610"/>
      <c r="F127" s="610"/>
    </row>
    <row r="128" spans="4:6" ht="11.1" customHeight="1" x14ac:dyDescent="0.2">
      <c r="D128" s="610"/>
      <c r="E128" s="610"/>
      <c r="F128" s="610"/>
    </row>
    <row r="129" spans="4:6" ht="11.1" customHeight="1" x14ac:dyDescent="0.2">
      <c r="D129" s="610"/>
      <c r="E129" s="610"/>
      <c r="F129" s="610"/>
    </row>
    <row r="130" spans="4:6" ht="11.1" customHeight="1" x14ac:dyDescent="0.2">
      <c r="D130" s="610"/>
      <c r="E130" s="610"/>
      <c r="F130" s="610"/>
    </row>
    <row r="131" spans="4:6" ht="11.1" customHeight="1" x14ac:dyDescent="0.2">
      <c r="D131" s="610"/>
      <c r="E131" s="610"/>
      <c r="F131" s="610"/>
    </row>
    <row r="132" spans="4:6" ht="11.1" customHeight="1" x14ac:dyDescent="0.2">
      <c r="D132" s="610"/>
      <c r="E132" s="610"/>
      <c r="F132" s="610"/>
    </row>
    <row r="133" spans="4:6" ht="11.1" customHeight="1" x14ac:dyDescent="0.2">
      <c r="D133" s="610"/>
      <c r="E133" s="610"/>
      <c r="F133" s="610"/>
    </row>
    <row r="134" spans="4:6" ht="11.1" customHeight="1" x14ac:dyDescent="0.2">
      <c r="D134" s="610"/>
      <c r="E134" s="610"/>
      <c r="F134" s="610"/>
    </row>
    <row r="135" spans="4:6" ht="11.1" customHeight="1" x14ac:dyDescent="0.2">
      <c r="D135" s="610"/>
      <c r="E135" s="610"/>
      <c r="F135" s="610"/>
    </row>
    <row r="136" spans="4:6" ht="11.1" customHeight="1" x14ac:dyDescent="0.2">
      <c r="D136" s="610"/>
      <c r="E136" s="610"/>
      <c r="F136" s="610"/>
    </row>
    <row r="137" spans="4:6" ht="11.1" customHeight="1" x14ac:dyDescent="0.2">
      <c r="D137" s="610"/>
      <c r="E137" s="610"/>
      <c r="F137" s="610"/>
    </row>
    <row r="138" spans="4:6" ht="11.1" customHeight="1" x14ac:dyDescent="0.2">
      <c r="D138" s="610"/>
      <c r="E138" s="610"/>
      <c r="F138" s="610"/>
    </row>
    <row r="139" spans="4:6" ht="11.1" customHeight="1" x14ac:dyDescent="0.2">
      <c r="D139" s="610"/>
      <c r="E139" s="610"/>
      <c r="F139" s="610"/>
    </row>
    <row r="140" spans="4:6" ht="11.1" customHeight="1" x14ac:dyDescent="0.2">
      <c r="D140" s="610"/>
      <c r="E140" s="610"/>
      <c r="F140" s="610"/>
    </row>
    <row r="141" spans="4:6" ht="11.1" customHeight="1" x14ac:dyDescent="0.2">
      <c r="D141" s="610"/>
      <c r="E141" s="610"/>
      <c r="F141" s="610"/>
    </row>
    <row r="142" spans="4:6" ht="11.1" customHeight="1" x14ac:dyDescent="0.2">
      <c r="D142" s="610"/>
      <c r="E142" s="610"/>
      <c r="F142" s="610"/>
    </row>
    <row r="143" spans="4:6" ht="11.1" customHeight="1" x14ac:dyDescent="0.2">
      <c r="D143" s="610"/>
      <c r="E143" s="610"/>
      <c r="F143" s="610"/>
    </row>
    <row r="144" spans="4:6" ht="11.1" customHeight="1" x14ac:dyDescent="0.2">
      <c r="D144" s="610"/>
      <c r="E144" s="610"/>
      <c r="F144" s="610"/>
    </row>
    <row r="145" spans="4:6" ht="11.1" customHeight="1" x14ac:dyDescent="0.2">
      <c r="D145" s="610"/>
      <c r="E145" s="610"/>
      <c r="F145" s="610"/>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scale="91" orientation="landscape" r:id="rId1"/>
  <headerFooter alignWithMargins="0">
    <oddFooter>&amp;R&amp;"Arial,Bold"General Fund (Page 3 of 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17"/>
  <sheetViews>
    <sheetView workbookViewId="0">
      <selection activeCell="C11" sqref="C11"/>
    </sheetView>
  </sheetViews>
  <sheetFormatPr defaultColWidth="9.109375" defaultRowHeight="13.2" x14ac:dyDescent="0.25"/>
  <cols>
    <col min="1" max="1" width="3.6640625" style="20" customWidth="1"/>
    <col min="2" max="2" width="5.6640625" style="20" customWidth="1"/>
    <col min="3" max="3" width="100.6640625" style="20" customWidth="1"/>
    <col min="4" max="5" width="50.6640625" style="20" customWidth="1"/>
    <col min="6" max="16384" width="9.109375" style="20"/>
  </cols>
  <sheetData>
    <row r="1" spans="1:4" ht="21.6" thickBot="1" x14ac:dyDescent="0.45">
      <c r="A1" s="715"/>
      <c r="B1" s="715"/>
      <c r="C1" s="715"/>
    </row>
    <row r="2" spans="1:4" ht="24.9" customHeight="1" thickTop="1" thickBot="1" x14ac:dyDescent="0.3">
      <c r="A2" s="363" t="s">
        <v>432</v>
      </c>
      <c r="C2" s="364"/>
      <c r="D2" s="367"/>
    </row>
    <row r="3" spans="1:4" ht="28.2" thickBot="1" x14ac:dyDescent="0.3">
      <c r="B3" s="369"/>
      <c r="C3" s="365" t="s">
        <v>442</v>
      </c>
      <c r="D3" s="368"/>
    </row>
    <row r="4" spans="1:4" ht="18" thickBot="1" x14ac:dyDescent="0.3">
      <c r="B4" s="369"/>
      <c r="C4" s="364" t="s">
        <v>433</v>
      </c>
      <c r="D4" s="364"/>
    </row>
    <row r="5" spans="1:4" ht="18" thickBot="1" x14ac:dyDescent="0.3">
      <c r="B5" s="369"/>
      <c r="C5" s="364" t="s">
        <v>434</v>
      </c>
      <c r="D5" s="364"/>
    </row>
    <row r="6" spans="1:4" ht="18" thickBot="1" x14ac:dyDescent="0.3">
      <c r="B6" s="369"/>
      <c r="C6" s="364" t="s">
        <v>435</v>
      </c>
      <c r="D6" s="364"/>
    </row>
    <row r="7" spans="1:4" ht="28.2" thickBot="1" x14ac:dyDescent="0.3">
      <c r="B7" s="369"/>
      <c r="C7" s="364" t="s">
        <v>458</v>
      </c>
      <c r="D7" s="364"/>
    </row>
    <row r="8" spans="1:4" ht="18" thickBot="1" x14ac:dyDescent="0.3">
      <c r="B8" s="369"/>
      <c r="C8" s="364" t="s">
        <v>436</v>
      </c>
      <c r="D8" s="364"/>
    </row>
    <row r="9" spans="1:4" ht="18" thickBot="1" x14ac:dyDescent="0.3">
      <c r="B9" s="369"/>
      <c r="C9" s="364" t="s">
        <v>437</v>
      </c>
      <c r="D9" s="364"/>
    </row>
    <row r="10" spans="1:4" ht="18" thickBot="1" x14ac:dyDescent="0.3">
      <c r="B10" s="369"/>
      <c r="C10" s="364" t="s">
        <v>636</v>
      </c>
      <c r="D10" s="364"/>
    </row>
    <row r="11" spans="1:4" ht="18" thickBot="1" x14ac:dyDescent="0.3">
      <c r="B11" s="369"/>
      <c r="C11" s="364" t="s">
        <v>439</v>
      </c>
      <c r="D11" s="364"/>
    </row>
    <row r="12" spans="1:4" ht="18" thickBot="1" x14ac:dyDescent="0.3">
      <c r="B12" s="369"/>
      <c r="C12" s="364" t="s">
        <v>438</v>
      </c>
      <c r="D12" s="364"/>
    </row>
    <row r="13" spans="1:4" ht="28.2" thickBot="1" x14ac:dyDescent="0.3">
      <c r="B13" s="369"/>
      <c r="C13" s="364" t="s">
        <v>441</v>
      </c>
      <c r="D13" s="364"/>
    </row>
    <row r="14" spans="1:4" ht="33.9" customHeight="1" thickBot="1" x14ac:dyDescent="0.3">
      <c r="A14" s="716" t="s">
        <v>459</v>
      </c>
      <c r="B14" s="716"/>
      <c r="C14" s="716"/>
      <c r="D14" s="367"/>
    </row>
    <row r="15" spans="1:4" ht="18" thickBot="1" x14ac:dyDescent="0.3">
      <c r="B15" s="369"/>
      <c r="C15" s="364" t="s">
        <v>440</v>
      </c>
    </row>
    <row r="16" spans="1:4" x14ac:dyDescent="0.25">
      <c r="C16" s="366"/>
    </row>
    <row r="17" spans="3:3" x14ac:dyDescent="0.25">
      <c r="C17" s="366"/>
    </row>
  </sheetData>
  <mergeCells count="2">
    <mergeCell ref="A1:C1"/>
    <mergeCell ref="A14:C14"/>
  </mergeCells>
  <printOptions horizontalCentered="1"/>
  <pageMargins left="0.2" right="0.2" top="0.5" bottom="0.75" header="0.3" footer="0.3"/>
  <pageSetup scale="9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2"/>
  <sheetViews>
    <sheetView showZeros="0" workbookViewId="0">
      <selection activeCell="F28" sqref="F28"/>
    </sheetView>
  </sheetViews>
  <sheetFormatPr defaultColWidth="9.109375" defaultRowHeight="13.2" x14ac:dyDescent="0.25"/>
  <cols>
    <col min="1" max="1" width="4.6640625" style="188" customWidth="1"/>
    <col min="2" max="2" width="55.6640625" style="188" customWidth="1"/>
    <col min="3" max="3" width="8.6640625" style="188" customWidth="1"/>
    <col min="4" max="6" width="21.6640625" style="188" customWidth="1"/>
    <col min="7" max="16384" width="9.109375" style="188"/>
  </cols>
  <sheetData>
    <row r="1" spans="1:32" ht="13.8" thickBot="1" x14ac:dyDescent="0.3">
      <c r="A1" s="611" t="s">
        <v>79</v>
      </c>
      <c r="B1" s="611"/>
      <c r="C1" s="611"/>
      <c r="D1" s="611"/>
      <c r="E1" s="523" t="s">
        <v>252</v>
      </c>
      <c r="F1" s="612" t="str">
        <f>'Basic Data Input'!B3</f>
        <v>84-0003</v>
      </c>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row>
    <row r="2" spans="1:32" ht="6" customHeight="1" thickBot="1" x14ac:dyDescent="0.3">
      <c r="A2" s="182"/>
      <c r="B2" s="182"/>
      <c r="C2" s="182"/>
      <c r="D2" s="182"/>
      <c r="E2" s="182"/>
      <c r="F2" s="182"/>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18" customHeight="1" x14ac:dyDescent="0.25">
      <c r="A3" s="930" t="s">
        <v>49</v>
      </c>
      <c r="B3" s="934" t="s">
        <v>171</v>
      </c>
      <c r="C3" s="932" t="s">
        <v>333</v>
      </c>
      <c r="D3" s="928" t="s">
        <v>619</v>
      </c>
      <c r="E3" s="928" t="s">
        <v>620</v>
      </c>
      <c r="F3" s="922" t="s">
        <v>621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18" customHeight="1" thickBot="1" x14ac:dyDescent="0.3">
      <c r="A4" s="931"/>
      <c r="B4" s="935"/>
      <c r="C4" s="933"/>
      <c r="D4" s="929"/>
      <c r="E4" s="929"/>
      <c r="F4" s="923"/>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x14ac:dyDescent="0.25">
      <c r="A5" s="613">
        <f>ROWS(A$5:A5)</f>
        <v>1</v>
      </c>
      <c r="B5" s="614" t="s">
        <v>81</v>
      </c>
      <c r="C5" s="615"/>
      <c r="D5" s="616"/>
      <c r="E5" s="616"/>
      <c r="F5" s="617"/>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x14ac:dyDescent="0.25">
      <c r="A6" s="613">
        <f>ROWS(A$5:A6)</f>
        <v>2</v>
      </c>
      <c r="B6" s="201" t="s">
        <v>172</v>
      </c>
      <c r="C6" s="11"/>
      <c r="D6" s="313"/>
      <c r="E6" s="313"/>
      <c r="F6" s="31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x14ac:dyDescent="0.25">
      <c r="A7" s="613">
        <f>ROWS(A$5:A7)</f>
        <v>3</v>
      </c>
      <c r="B7" s="12" t="s">
        <v>661</v>
      </c>
      <c r="C7" s="11"/>
      <c r="D7" s="313"/>
      <c r="E7" s="313"/>
      <c r="F7" s="314">
        <v>61000</v>
      </c>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x14ac:dyDescent="0.25">
      <c r="A8" s="613">
        <f>ROWS(A$5:A8)</f>
        <v>4</v>
      </c>
      <c r="B8" s="12" t="s">
        <v>662</v>
      </c>
      <c r="C8" s="11"/>
      <c r="D8" s="313"/>
      <c r="E8" s="313"/>
      <c r="F8" s="314">
        <v>0</v>
      </c>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x14ac:dyDescent="0.25">
      <c r="A9" s="613">
        <f>ROWS(A$5:A9)</f>
        <v>5</v>
      </c>
      <c r="B9" s="12" t="s">
        <v>663</v>
      </c>
      <c r="C9" s="11"/>
      <c r="D9" s="313">
        <v>35950</v>
      </c>
      <c r="E9" s="313"/>
      <c r="F9" s="314">
        <v>404971</v>
      </c>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x14ac:dyDescent="0.25">
      <c r="A10" s="613">
        <f>ROWS(A$5:A10)</f>
        <v>6</v>
      </c>
      <c r="B10" s="12" t="s">
        <v>664</v>
      </c>
      <c r="C10" s="11"/>
      <c r="D10" s="313"/>
      <c r="E10" s="313"/>
      <c r="F10" s="314">
        <v>65000</v>
      </c>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x14ac:dyDescent="0.25">
      <c r="A11" s="613">
        <f>ROWS(A$5:A11)</f>
        <v>7</v>
      </c>
      <c r="B11" s="12"/>
      <c r="C11" s="11"/>
      <c r="D11" s="313"/>
      <c r="E11" s="313"/>
      <c r="F11" s="31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x14ac:dyDescent="0.25">
      <c r="A12" s="613">
        <f>ROWS(A$5:A12)</f>
        <v>8</v>
      </c>
      <c r="B12" s="12"/>
      <c r="C12" s="11"/>
      <c r="D12" s="313"/>
      <c r="E12" s="313"/>
      <c r="F12" s="31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x14ac:dyDescent="0.25">
      <c r="A13" s="613">
        <f>ROWS(A$5:A13)</f>
        <v>9</v>
      </c>
      <c r="B13" s="12"/>
      <c r="C13" s="11"/>
      <c r="D13" s="313"/>
      <c r="E13" s="313"/>
      <c r="F13" s="31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x14ac:dyDescent="0.25">
      <c r="A14" s="613">
        <f>ROWS(A$5:A14)</f>
        <v>10</v>
      </c>
      <c r="B14" s="12"/>
      <c r="C14" s="11"/>
      <c r="D14" s="313"/>
      <c r="E14" s="313"/>
      <c r="F14" s="31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x14ac:dyDescent="0.25">
      <c r="A15" s="613">
        <f>ROWS(A$5:A15)</f>
        <v>11</v>
      </c>
      <c r="B15" s="201" t="s">
        <v>173</v>
      </c>
      <c r="C15" s="202">
        <v>755</v>
      </c>
      <c r="D15" s="313"/>
      <c r="E15" s="313"/>
      <c r="F15" s="31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x14ac:dyDescent="0.25">
      <c r="A16" s="613">
        <f>ROWS(A$5:A16)</f>
        <v>12</v>
      </c>
      <c r="B16" s="201" t="s">
        <v>174</v>
      </c>
      <c r="C16" s="11"/>
      <c r="D16" s="618">
        <f>ROUND(SUM(D6:D15),2)</f>
        <v>35950</v>
      </c>
      <c r="E16" s="618">
        <f>ROUND(SUM(E6:E15),2)</f>
        <v>0</v>
      </c>
      <c r="F16" s="619"/>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x14ac:dyDescent="0.25">
      <c r="A17" s="613">
        <f>ROWS(A$5:A17)</f>
        <v>13</v>
      </c>
      <c r="B17" s="620" t="s">
        <v>175</v>
      </c>
      <c r="C17" s="621"/>
      <c r="D17" s="622"/>
      <c r="E17" s="622"/>
      <c r="F17" s="623">
        <f>ROUND(SUM(F6:F15),2)</f>
        <v>530971</v>
      </c>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ht="13.8" thickBot="1" x14ac:dyDescent="0.3">
      <c r="A18" s="613">
        <f>ROWS(A$5:A18)</f>
        <v>14</v>
      </c>
      <c r="B18" s="624" t="s">
        <v>104</v>
      </c>
      <c r="C18" s="621"/>
      <c r="D18" s="622"/>
      <c r="E18" s="622"/>
      <c r="F18" s="623">
        <f>IF(F17&lt;&gt;F31,"Budget Not Balanced",F17)</f>
        <v>530971</v>
      </c>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x14ac:dyDescent="0.25">
      <c r="A19" s="625">
        <f>ROWS(A$5:A19)</f>
        <v>15</v>
      </c>
      <c r="B19" s="626" t="s">
        <v>322</v>
      </c>
      <c r="C19" s="627"/>
      <c r="D19" s="628"/>
      <c r="E19" s="628"/>
      <c r="F19" s="629"/>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x14ac:dyDescent="0.25">
      <c r="A20" s="630">
        <f>ROWS(A$5:A20)</f>
        <v>16</v>
      </c>
      <c r="B20" s="631" t="s">
        <v>106</v>
      </c>
      <c r="C20" s="13"/>
      <c r="D20" s="303">
        <v>456921</v>
      </c>
      <c r="E20" s="303">
        <v>430971</v>
      </c>
      <c r="F20" s="304">
        <v>480971</v>
      </c>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x14ac:dyDescent="0.25">
      <c r="A21" s="630">
        <f>ROWS(A$5:A21)</f>
        <v>17</v>
      </c>
      <c r="B21" s="631" t="s">
        <v>107</v>
      </c>
      <c r="C21" s="13"/>
      <c r="D21" s="303"/>
      <c r="E21" s="303"/>
      <c r="F21" s="30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x14ac:dyDescent="0.25">
      <c r="A22" s="630">
        <f>ROWS(A$5:A22)</f>
        <v>18</v>
      </c>
      <c r="B22" s="631" t="s">
        <v>109</v>
      </c>
      <c r="C22" s="13"/>
      <c r="D22" s="632">
        <f>ROUND(SUM(D20:D21),2)</f>
        <v>456921</v>
      </c>
      <c r="E22" s="632">
        <f>IF(SUM(E20:E21)&lt;&gt;D33,"Must = Col 1 Line 29",ROUND(SUM(E20:E21),2))</f>
        <v>430971</v>
      </c>
      <c r="F22" s="633">
        <f>IF(SUM(F20:F21)&lt;&gt;E33,"Must = Col 2 Line 29",ROUND(SUM(F20:F21),2))</f>
        <v>480971</v>
      </c>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x14ac:dyDescent="0.25">
      <c r="A23" s="630">
        <f>ROWS(A$5:A23)</f>
        <v>19</v>
      </c>
      <c r="B23" s="634" t="s">
        <v>110</v>
      </c>
      <c r="C23" s="560"/>
      <c r="D23" s="540"/>
      <c r="E23" s="540"/>
      <c r="F23" s="537"/>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x14ac:dyDescent="0.25">
      <c r="A24" s="630">
        <f>ROWS(A$5:A24)</f>
        <v>20</v>
      </c>
      <c r="B24" s="631" t="s">
        <v>124</v>
      </c>
      <c r="C24" s="634">
        <v>1410</v>
      </c>
      <c r="D24" s="303"/>
      <c r="E24" s="303"/>
      <c r="F24" s="30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x14ac:dyDescent="0.25">
      <c r="A25" s="630">
        <f>ROWS(A$5:A25)</f>
        <v>21</v>
      </c>
      <c r="B25" s="14"/>
      <c r="C25" s="13"/>
      <c r="D25" s="315"/>
      <c r="E25" s="315"/>
      <c r="F25" s="316"/>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x14ac:dyDescent="0.25">
      <c r="A26" s="630">
        <f>ROWS(A$5:A26)</f>
        <v>22</v>
      </c>
      <c r="B26" s="634" t="s">
        <v>155</v>
      </c>
      <c r="C26" s="635"/>
      <c r="D26" s="540"/>
      <c r="E26" s="540"/>
      <c r="F26" s="537"/>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x14ac:dyDescent="0.25">
      <c r="A27" s="630">
        <f>ROWS(A$5:A27)</f>
        <v>23</v>
      </c>
      <c r="B27" s="631" t="s">
        <v>176</v>
      </c>
      <c r="C27" s="634">
        <v>5500</v>
      </c>
      <c r="D27" s="303">
        <v>10000</v>
      </c>
      <c r="E27" s="303">
        <v>50000</v>
      </c>
      <c r="F27" s="304">
        <v>50000</v>
      </c>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x14ac:dyDescent="0.25">
      <c r="A28" s="630">
        <f>ROWS(A$5:A28)</f>
        <v>24</v>
      </c>
      <c r="B28" s="14"/>
      <c r="C28" s="13"/>
      <c r="D28" s="303"/>
      <c r="E28" s="303"/>
      <c r="F28" s="30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x14ac:dyDescent="0.25">
      <c r="A29" s="630">
        <f>ROWS(A$5:A29)</f>
        <v>25</v>
      </c>
      <c r="B29" s="14"/>
      <c r="C29" s="13"/>
      <c r="D29" s="303"/>
      <c r="E29" s="303"/>
      <c r="F29" s="30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x14ac:dyDescent="0.25">
      <c r="A30" s="630">
        <f>ROWS(A$5:A30)</f>
        <v>26</v>
      </c>
      <c r="B30" s="14"/>
      <c r="C30" s="13"/>
      <c r="D30" s="303"/>
      <c r="E30" s="303"/>
      <c r="F30" s="30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x14ac:dyDescent="0.25">
      <c r="A31" s="630">
        <f>ROWS(A$5:A31)</f>
        <v>27</v>
      </c>
      <c r="B31" s="631" t="s">
        <v>166</v>
      </c>
      <c r="C31" s="13"/>
      <c r="D31" s="536">
        <f>ROUND(SUM(D22:D30),2)</f>
        <v>466921</v>
      </c>
      <c r="E31" s="536">
        <f>ROUND(SUM(E22:E30),2)</f>
        <v>480971</v>
      </c>
      <c r="F31" s="538">
        <f>ROUND(SUM(F22:F30),2)</f>
        <v>530971</v>
      </c>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x14ac:dyDescent="0.25">
      <c r="A32" s="630">
        <f>ROWS(A$5:A32)</f>
        <v>28</v>
      </c>
      <c r="B32" s="631" t="s">
        <v>177</v>
      </c>
      <c r="C32" s="13"/>
      <c r="D32" s="536">
        <f>D16</f>
        <v>35950</v>
      </c>
      <c r="E32" s="536">
        <f>E16</f>
        <v>0</v>
      </c>
      <c r="F32" s="537"/>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ht="13.8" thickBot="1" x14ac:dyDescent="0.3">
      <c r="A33" s="636">
        <f>ROWS(A$5:A33)</f>
        <v>29</v>
      </c>
      <c r="B33" s="637" t="s">
        <v>168</v>
      </c>
      <c r="C33" s="15"/>
      <c r="D33" s="638">
        <f>ROUND(D31-D32,2)</f>
        <v>430971</v>
      </c>
      <c r="E33" s="638">
        <f>ROUND(E31-E32,2)</f>
        <v>480971</v>
      </c>
      <c r="F33" s="639"/>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x14ac:dyDescent="0.25">
      <c r="A34" s="182"/>
      <c r="B34" s="182"/>
      <c r="C34" s="182"/>
      <c r="D34" s="640"/>
      <c r="E34" s="640"/>
      <c r="F34" s="640"/>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ht="6" customHeight="1" x14ac:dyDescent="0.25">
      <c r="A35" s="182"/>
      <c r="B35" s="182"/>
      <c r="C35" s="182"/>
      <c r="D35" s="640"/>
      <c r="E35" s="640"/>
      <c r="F35" s="640"/>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x14ac:dyDescent="0.25">
      <c r="A36" s="641" t="s">
        <v>178</v>
      </c>
      <c r="B36" s="641"/>
      <c r="C36" s="641"/>
      <c r="D36" s="642"/>
      <c r="E36" s="642"/>
      <c r="F36" s="640"/>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ht="6" hidden="1" customHeight="1" x14ac:dyDescent="0.25">
      <c r="A37" s="641"/>
      <c r="B37" s="641"/>
      <c r="C37" s="641"/>
      <c r="D37" s="642"/>
      <c r="E37" s="642"/>
      <c r="F37" s="640"/>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ht="6" hidden="1" customHeight="1" x14ac:dyDescent="0.25">
      <c r="A38" s="182"/>
      <c r="B38" s="182"/>
      <c r="C38" s="182"/>
      <c r="D38" s="640"/>
      <c r="E38" s="640"/>
      <c r="F38" s="640"/>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hidden="1" x14ac:dyDescent="0.25">
      <c r="A39" s="182" t="s">
        <v>179</v>
      </c>
      <c r="B39" s="182"/>
      <c r="C39" s="182"/>
      <c r="D39" s="640"/>
      <c r="E39" s="640"/>
      <c r="F39" s="643"/>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x14ac:dyDescent="0.25">
      <c r="D40" s="644"/>
      <c r="E40" s="644"/>
      <c r="F40" s="64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x14ac:dyDescent="0.25">
      <c r="D41" s="644"/>
      <c r="E41" s="644"/>
      <c r="F41" s="64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x14ac:dyDescent="0.25">
      <c r="D42" s="644"/>
      <c r="E42" s="644"/>
      <c r="F42" s="64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x14ac:dyDescent="0.25">
      <c r="D43" s="644"/>
      <c r="E43" s="644"/>
      <c r="F43" s="64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x14ac:dyDescent="0.25">
      <c r="D44" s="644"/>
      <c r="E44" s="644"/>
      <c r="F44" s="64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x14ac:dyDescent="0.25">
      <c r="D45" s="644"/>
      <c r="E45" s="644"/>
      <c r="F45" s="64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x14ac:dyDescent="0.25">
      <c r="D46" s="644"/>
      <c r="E46" s="644"/>
      <c r="F46" s="64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x14ac:dyDescent="0.25">
      <c r="D47" s="644"/>
      <c r="E47" s="644"/>
      <c r="F47" s="64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x14ac:dyDescent="0.25">
      <c r="D48" s="644"/>
      <c r="E48" s="644"/>
      <c r="F48" s="64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4:32" x14ac:dyDescent="0.25">
      <c r="D49" s="644"/>
      <c r="E49" s="644"/>
      <c r="F49" s="64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row>
    <row r="50" spans="4:32" x14ac:dyDescent="0.25">
      <c r="D50" s="644"/>
      <c r="E50" s="644"/>
      <c r="F50" s="64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row>
    <row r="51" spans="4:32" x14ac:dyDescent="0.25">
      <c r="D51" s="644"/>
      <c r="E51" s="644"/>
      <c r="F51" s="64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row>
    <row r="52" spans="4:32" x14ac:dyDescent="0.25">
      <c r="D52" s="644"/>
      <c r="E52" s="644"/>
      <c r="F52" s="64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4:32" x14ac:dyDescent="0.25">
      <c r="D53" s="644"/>
      <c r="E53" s="644"/>
      <c r="F53" s="64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4:32" x14ac:dyDescent="0.25">
      <c r="D54" s="644"/>
      <c r="E54" s="644"/>
      <c r="F54" s="64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4:32" x14ac:dyDescent="0.25">
      <c r="D55" s="644"/>
      <c r="E55" s="644"/>
      <c r="F55" s="64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4:32" x14ac:dyDescent="0.25">
      <c r="D56" s="644"/>
      <c r="E56" s="644"/>
      <c r="F56" s="64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4:32" x14ac:dyDescent="0.25">
      <c r="D57" s="644"/>
      <c r="E57" s="644"/>
      <c r="F57" s="64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row>
    <row r="58" spans="4:32" x14ac:dyDescent="0.25">
      <c r="D58" s="644"/>
      <c r="E58" s="644"/>
      <c r="F58" s="64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row>
    <row r="59" spans="4:32" x14ac:dyDescent="0.25">
      <c r="D59" s="644"/>
      <c r="E59" s="644"/>
      <c r="F59" s="64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row r="60" spans="4:32" x14ac:dyDescent="0.25">
      <c r="D60" s="644"/>
      <c r="E60" s="644"/>
      <c r="F60" s="64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row>
    <row r="61" spans="4:32" x14ac:dyDescent="0.25">
      <c r="D61" s="644"/>
      <c r="E61" s="644"/>
      <c r="F61" s="64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row>
    <row r="62" spans="4:32" x14ac:dyDescent="0.25">
      <c r="D62" s="644"/>
      <c r="E62" s="644"/>
      <c r="F62" s="64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row>
    <row r="63" spans="4:32" x14ac:dyDescent="0.25">
      <c r="D63" s="644"/>
      <c r="E63" s="644"/>
      <c r="F63" s="64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4:32" x14ac:dyDescent="0.25">
      <c r="D64" s="644"/>
      <c r="E64" s="644"/>
      <c r="F64" s="64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row>
    <row r="65" spans="4:32" x14ac:dyDescent="0.25">
      <c r="D65" s="644"/>
      <c r="E65" s="644"/>
      <c r="F65" s="64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row>
    <row r="66" spans="4:32" x14ac:dyDescent="0.25">
      <c r="D66" s="644"/>
      <c r="E66" s="644"/>
      <c r="F66" s="64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row>
    <row r="67" spans="4:32" x14ac:dyDescent="0.25">
      <c r="D67" s="644"/>
      <c r="E67" s="644"/>
      <c r="F67" s="64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row>
    <row r="68" spans="4:32" x14ac:dyDescent="0.25">
      <c r="D68" s="644"/>
      <c r="E68" s="644"/>
      <c r="F68" s="644"/>
    </row>
    <row r="69" spans="4:32" x14ac:dyDescent="0.25">
      <c r="D69" s="644"/>
      <c r="E69" s="644"/>
      <c r="F69" s="644"/>
    </row>
    <row r="70" spans="4:32" x14ac:dyDescent="0.25">
      <c r="D70" s="644"/>
      <c r="E70" s="644"/>
      <c r="F70" s="644"/>
    </row>
    <row r="71" spans="4:32" x14ac:dyDescent="0.25">
      <c r="D71" s="644"/>
      <c r="E71" s="644"/>
      <c r="F71" s="644"/>
    </row>
    <row r="72" spans="4:32" x14ac:dyDescent="0.25">
      <c r="D72" s="644"/>
      <c r="E72" s="644"/>
      <c r="F72" s="644"/>
    </row>
    <row r="73" spans="4:32" x14ac:dyDescent="0.25">
      <c r="D73" s="644"/>
      <c r="E73" s="644"/>
      <c r="F73" s="644"/>
    </row>
    <row r="74" spans="4:32" x14ac:dyDescent="0.25">
      <c r="D74" s="644"/>
      <c r="E74" s="644"/>
      <c r="F74" s="644"/>
    </row>
    <row r="75" spans="4:32" x14ac:dyDescent="0.25">
      <c r="D75" s="644"/>
      <c r="E75" s="644"/>
      <c r="F75" s="644"/>
    </row>
    <row r="76" spans="4:32" x14ac:dyDescent="0.25">
      <c r="D76" s="644"/>
      <c r="E76" s="644"/>
      <c r="F76" s="644"/>
    </row>
    <row r="77" spans="4:32" x14ac:dyDescent="0.25">
      <c r="D77" s="644"/>
      <c r="E77" s="644"/>
      <c r="F77" s="644"/>
    </row>
    <row r="78" spans="4:32" x14ac:dyDescent="0.25">
      <c r="D78" s="644"/>
      <c r="E78" s="644"/>
      <c r="F78" s="644"/>
    </row>
    <row r="79" spans="4:32" x14ac:dyDescent="0.25">
      <c r="D79" s="644"/>
      <c r="E79" s="644"/>
      <c r="F79" s="644"/>
    </row>
    <row r="80" spans="4:32" x14ac:dyDescent="0.25">
      <c r="D80" s="644"/>
      <c r="E80" s="644"/>
      <c r="F80" s="644"/>
    </row>
    <row r="81" spans="4:6" x14ac:dyDescent="0.25">
      <c r="D81" s="644"/>
      <c r="E81" s="644"/>
      <c r="F81" s="644"/>
    </row>
    <row r="82" spans="4:6" x14ac:dyDescent="0.25">
      <c r="D82" s="644"/>
      <c r="E82" s="644"/>
      <c r="F82" s="644"/>
    </row>
    <row r="83" spans="4:6" x14ac:dyDescent="0.25">
      <c r="D83" s="644"/>
      <c r="E83" s="644"/>
      <c r="F83" s="644"/>
    </row>
    <row r="84" spans="4:6" x14ac:dyDescent="0.25">
      <c r="D84" s="644"/>
      <c r="E84" s="644"/>
      <c r="F84" s="644"/>
    </row>
    <row r="85" spans="4:6" x14ac:dyDescent="0.25">
      <c r="D85" s="644"/>
      <c r="E85" s="644"/>
      <c r="F85" s="644"/>
    </row>
    <row r="86" spans="4:6" x14ac:dyDescent="0.25">
      <c r="D86" s="644"/>
      <c r="E86" s="644"/>
      <c r="F86" s="644"/>
    </row>
    <row r="87" spans="4:6" x14ac:dyDescent="0.25">
      <c r="D87" s="644"/>
      <c r="E87" s="644"/>
      <c r="F87" s="644"/>
    </row>
    <row r="88" spans="4:6" x14ac:dyDescent="0.25">
      <c r="D88" s="644"/>
      <c r="E88" s="644"/>
      <c r="F88" s="644"/>
    </row>
    <row r="89" spans="4:6" x14ac:dyDescent="0.25">
      <c r="D89" s="644"/>
      <c r="E89" s="644"/>
      <c r="F89" s="644"/>
    </row>
    <row r="90" spans="4:6" x14ac:dyDescent="0.25">
      <c r="D90" s="644"/>
      <c r="E90" s="644"/>
      <c r="F90" s="644"/>
    </row>
    <row r="91" spans="4:6" x14ac:dyDescent="0.25">
      <c r="D91" s="644"/>
      <c r="E91" s="644"/>
      <c r="F91" s="644"/>
    </row>
    <row r="92" spans="4:6" x14ac:dyDescent="0.25">
      <c r="D92" s="644"/>
      <c r="E92" s="644"/>
      <c r="F92" s="644"/>
    </row>
    <row r="93" spans="4:6" x14ac:dyDescent="0.25">
      <c r="D93" s="644"/>
      <c r="E93" s="644"/>
      <c r="F93" s="644"/>
    </row>
    <row r="94" spans="4:6" x14ac:dyDescent="0.25">
      <c r="D94" s="644"/>
      <c r="E94" s="644"/>
      <c r="F94" s="644"/>
    </row>
    <row r="95" spans="4:6" x14ac:dyDescent="0.25">
      <c r="D95" s="644"/>
      <c r="E95" s="644"/>
      <c r="F95" s="644"/>
    </row>
    <row r="96" spans="4:6" x14ac:dyDescent="0.25">
      <c r="D96" s="644"/>
      <c r="E96" s="644"/>
      <c r="F96" s="644"/>
    </row>
    <row r="97" spans="4:6" x14ac:dyDescent="0.25">
      <c r="D97" s="644"/>
      <c r="E97" s="644"/>
      <c r="F97" s="644"/>
    </row>
    <row r="98" spans="4:6" x14ac:dyDescent="0.25">
      <c r="D98" s="644"/>
      <c r="E98" s="644"/>
      <c r="F98" s="644"/>
    </row>
    <row r="99" spans="4:6" x14ac:dyDescent="0.25">
      <c r="D99" s="644"/>
      <c r="E99" s="644"/>
      <c r="F99" s="644"/>
    </row>
    <row r="100" spans="4:6" x14ac:dyDescent="0.25">
      <c r="D100" s="644"/>
      <c r="E100" s="644"/>
      <c r="F100" s="644"/>
    </row>
    <row r="101" spans="4:6" x14ac:dyDescent="0.25">
      <c r="D101" s="644"/>
      <c r="E101" s="644"/>
      <c r="F101" s="644"/>
    </row>
    <row r="102" spans="4:6" x14ac:dyDescent="0.25">
      <c r="D102" s="644"/>
      <c r="E102" s="644"/>
      <c r="F102" s="644"/>
    </row>
    <row r="103" spans="4:6" x14ac:dyDescent="0.25">
      <c r="D103" s="644"/>
      <c r="E103" s="644"/>
      <c r="F103" s="644"/>
    </row>
    <row r="104" spans="4:6" x14ac:dyDescent="0.25">
      <c r="D104" s="644"/>
      <c r="E104" s="644"/>
      <c r="F104" s="644"/>
    </row>
    <row r="105" spans="4:6" x14ac:dyDescent="0.25">
      <c r="D105" s="644"/>
      <c r="E105" s="644"/>
      <c r="F105" s="644"/>
    </row>
    <row r="106" spans="4:6" x14ac:dyDescent="0.25">
      <c r="D106" s="644"/>
      <c r="E106" s="644"/>
      <c r="F106" s="644"/>
    </row>
    <row r="107" spans="4:6" x14ac:dyDescent="0.25">
      <c r="D107" s="644"/>
      <c r="E107" s="644"/>
      <c r="F107" s="644"/>
    </row>
    <row r="108" spans="4:6" x14ac:dyDescent="0.25">
      <c r="D108" s="644"/>
      <c r="E108" s="644"/>
      <c r="F108" s="644"/>
    </row>
    <row r="109" spans="4:6" x14ac:dyDescent="0.25">
      <c r="D109" s="644"/>
      <c r="E109" s="644"/>
      <c r="F109" s="644"/>
    </row>
    <row r="110" spans="4:6" x14ac:dyDescent="0.25">
      <c r="D110" s="644"/>
      <c r="E110" s="644"/>
      <c r="F110" s="644"/>
    </row>
    <row r="111" spans="4:6" x14ac:dyDescent="0.25">
      <c r="D111" s="644"/>
      <c r="E111" s="644"/>
      <c r="F111" s="644"/>
    </row>
    <row r="112" spans="4:6" x14ac:dyDescent="0.25">
      <c r="D112" s="644"/>
      <c r="E112" s="644"/>
      <c r="F112" s="644"/>
    </row>
    <row r="113" spans="4:6" x14ac:dyDescent="0.25">
      <c r="D113" s="644"/>
      <c r="E113" s="644"/>
      <c r="F113" s="644"/>
    </row>
    <row r="114" spans="4:6" x14ac:dyDescent="0.25">
      <c r="D114" s="644"/>
      <c r="E114" s="644"/>
      <c r="F114" s="644"/>
    </row>
    <row r="115" spans="4:6" x14ac:dyDescent="0.25">
      <c r="D115" s="644"/>
      <c r="E115" s="644"/>
      <c r="F115" s="644"/>
    </row>
    <row r="116" spans="4:6" x14ac:dyDescent="0.25">
      <c r="D116" s="644"/>
      <c r="E116" s="644"/>
      <c r="F116" s="644"/>
    </row>
    <row r="117" spans="4:6" x14ac:dyDescent="0.25">
      <c r="D117" s="644"/>
      <c r="E117" s="644"/>
      <c r="F117" s="644"/>
    </row>
    <row r="118" spans="4:6" x14ac:dyDescent="0.25">
      <c r="D118" s="644"/>
      <c r="E118" s="644"/>
      <c r="F118" s="644"/>
    </row>
    <row r="119" spans="4:6" x14ac:dyDescent="0.25">
      <c r="D119" s="644"/>
      <c r="E119" s="644"/>
      <c r="F119" s="644"/>
    </row>
    <row r="120" spans="4:6" x14ac:dyDescent="0.25">
      <c r="D120" s="644"/>
      <c r="E120" s="644"/>
      <c r="F120" s="644"/>
    </row>
    <row r="121" spans="4:6" x14ac:dyDescent="0.25">
      <c r="D121" s="644"/>
      <c r="E121" s="644"/>
      <c r="F121" s="644"/>
    </row>
    <row r="122" spans="4:6" x14ac:dyDescent="0.25">
      <c r="D122" s="644"/>
      <c r="E122" s="644"/>
      <c r="F122" s="644"/>
    </row>
    <row r="123" spans="4:6" x14ac:dyDescent="0.25">
      <c r="D123" s="644"/>
      <c r="E123" s="644"/>
      <c r="F123" s="644"/>
    </row>
    <row r="124" spans="4:6" x14ac:dyDescent="0.25">
      <c r="D124" s="644"/>
      <c r="E124" s="644"/>
      <c r="F124" s="644"/>
    </row>
    <row r="125" spans="4:6" x14ac:dyDescent="0.25">
      <c r="D125" s="644"/>
      <c r="E125" s="644"/>
      <c r="F125" s="644"/>
    </row>
    <row r="126" spans="4:6" x14ac:dyDescent="0.25">
      <c r="D126" s="644"/>
      <c r="E126" s="644"/>
      <c r="F126" s="644"/>
    </row>
    <row r="127" spans="4:6" x14ac:dyDescent="0.25">
      <c r="D127" s="644"/>
      <c r="E127" s="644"/>
      <c r="F127" s="644"/>
    </row>
    <row r="128" spans="4:6" x14ac:dyDescent="0.25">
      <c r="D128" s="644"/>
      <c r="E128" s="644"/>
      <c r="F128" s="644"/>
    </row>
    <row r="129" spans="4:6" x14ac:dyDescent="0.25">
      <c r="D129" s="644"/>
      <c r="E129" s="644"/>
      <c r="F129" s="644"/>
    </row>
    <row r="130" spans="4:6" x14ac:dyDescent="0.25">
      <c r="D130" s="644"/>
      <c r="E130" s="644"/>
      <c r="F130" s="644"/>
    </row>
    <row r="131" spans="4:6" x14ac:dyDescent="0.25">
      <c r="D131" s="644"/>
      <c r="E131" s="644"/>
      <c r="F131" s="644"/>
    </row>
    <row r="132" spans="4:6" x14ac:dyDescent="0.25">
      <c r="D132" s="644"/>
      <c r="E132" s="644"/>
      <c r="F132" s="644"/>
    </row>
    <row r="133" spans="4:6" x14ac:dyDescent="0.25">
      <c r="D133" s="644"/>
      <c r="E133" s="644"/>
      <c r="F133" s="644"/>
    </row>
    <row r="134" spans="4:6" x14ac:dyDescent="0.25">
      <c r="D134" s="644"/>
      <c r="E134" s="644"/>
      <c r="F134" s="644"/>
    </row>
    <row r="135" spans="4:6" x14ac:dyDescent="0.25">
      <c r="D135" s="644"/>
      <c r="E135" s="644"/>
      <c r="F135" s="644"/>
    </row>
    <row r="136" spans="4:6" x14ac:dyDescent="0.25">
      <c r="D136" s="644"/>
      <c r="E136" s="644"/>
      <c r="F136" s="644"/>
    </row>
    <row r="137" spans="4:6" x14ac:dyDescent="0.25">
      <c r="D137" s="644"/>
      <c r="E137" s="644"/>
      <c r="F137" s="644"/>
    </row>
    <row r="138" spans="4:6" x14ac:dyDescent="0.25">
      <c r="D138" s="644"/>
      <c r="E138" s="644"/>
      <c r="F138" s="644"/>
    </row>
    <row r="139" spans="4:6" x14ac:dyDescent="0.25">
      <c r="D139" s="644"/>
      <c r="E139" s="644"/>
      <c r="F139" s="644"/>
    </row>
    <row r="140" spans="4:6" x14ac:dyDescent="0.25">
      <c r="D140" s="644"/>
      <c r="E140" s="644"/>
      <c r="F140" s="644"/>
    </row>
    <row r="141" spans="4:6" x14ac:dyDescent="0.25">
      <c r="D141" s="644"/>
      <c r="E141" s="644"/>
      <c r="F141" s="644"/>
    </row>
    <row r="142" spans="4:6" x14ac:dyDescent="0.25">
      <c r="D142" s="644"/>
      <c r="E142" s="644"/>
      <c r="F142" s="644"/>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orientation="landscape" r:id="rId1"/>
  <headerFooter alignWithMargins="0">
    <oddFooter>&amp;R&amp;"Arial,Bold"Depreciation Fund</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2"/>
  <sheetViews>
    <sheetView showZeros="0" workbookViewId="0">
      <selection activeCell="B7" sqref="B7"/>
    </sheetView>
  </sheetViews>
  <sheetFormatPr defaultColWidth="9.109375" defaultRowHeight="13.2" x14ac:dyDescent="0.25"/>
  <cols>
    <col min="1" max="1" width="4.6640625" style="188" customWidth="1"/>
    <col min="2" max="2" width="55.6640625" style="188" customWidth="1"/>
    <col min="3" max="3" width="8.6640625" style="188" customWidth="1"/>
    <col min="4" max="6" width="21.6640625" style="188" customWidth="1"/>
    <col min="7" max="16384" width="9.109375" style="188"/>
  </cols>
  <sheetData>
    <row r="1" spans="1:32" ht="13.8" thickBot="1" x14ac:dyDescent="0.3">
      <c r="A1" s="611" t="s">
        <v>13</v>
      </c>
      <c r="B1" s="611"/>
      <c r="C1" s="611"/>
      <c r="D1" s="611"/>
      <c r="E1" s="523" t="s">
        <v>252</v>
      </c>
      <c r="F1" s="612" t="str">
        <f>'Basic Data Input'!B3</f>
        <v>84-0003</v>
      </c>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row>
    <row r="2" spans="1:32" ht="6" customHeight="1" thickBot="1" x14ac:dyDescent="0.3">
      <c r="A2" s="182"/>
      <c r="B2" s="182"/>
      <c r="C2" s="182"/>
      <c r="D2" s="182"/>
      <c r="E2" s="182"/>
      <c r="F2" s="182"/>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18" customHeight="1" x14ac:dyDescent="0.25">
      <c r="A3" s="930" t="s">
        <v>49</v>
      </c>
      <c r="B3" s="934" t="s">
        <v>180</v>
      </c>
      <c r="C3" s="932" t="s">
        <v>333</v>
      </c>
      <c r="D3" s="928" t="s">
        <v>619</v>
      </c>
      <c r="E3" s="928" t="s">
        <v>620</v>
      </c>
      <c r="F3" s="922" t="s">
        <v>621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18" customHeight="1" thickBot="1" x14ac:dyDescent="0.3">
      <c r="A4" s="931"/>
      <c r="B4" s="935"/>
      <c r="C4" s="933"/>
      <c r="D4" s="929"/>
      <c r="E4" s="929"/>
      <c r="F4" s="923"/>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x14ac:dyDescent="0.25">
      <c r="A5" s="613">
        <f>ROWS(A$5:A5)</f>
        <v>1</v>
      </c>
      <c r="B5" s="614" t="s">
        <v>81</v>
      </c>
      <c r="C5" s="615"/>
      <c r="D5" s="616"/>
      <c r="E5" s="616"/>
      <c r="F5" s="617"/>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x14ac:dyDescent="0.25">
      <c r="A6" s="613">
        <f>ROWS(A$5:A6)</f>
        <v>2</v>
      </c>
      <c r="B6" s="201" t="s">
        <v>172</v>
      </c>
      <c r="C6" s="16"/>
      <c r="D6" s="313"/>
      <c r="E6" s="313"/>
      <c r="F6" s="31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x14ac:dyDescent="0.25">
      <c r="A7" s="613">
        <f>ROWS(A$5:A7)</f>
        <v>3</v>
      </c>
      <c r="B7" s="12"/>
      <c r="C7" s="11"/>
      <c r="D7" s="313"/>
      <c r="E7" s="313"/>
      <c r="F7" s="31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x14ac:dyDescent="0.25">
      <c r="A8" s="613">
        <f>ROWS(A$5:A8)</f>
        <v>4</v>
      </c>
      <c r="B8" s="12"/>
      <c r="C8" s="11"/>
      <c r="D8" s="313"/>
      <c r="E8" s="313"/>
      <c r="F8" s="31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x14ac:dyDescent="0.25">
      <c r="A9" s="613">
        <f>ROWS(A$5:A9)</f>
        <v>5</v>
      </c>
      <c r="B9" s="12"/>
      <c r="C9" s="11"/>
      <c r="D9" s="313"/>
      <c r="E9" s="313"/>
      <c r="F9" s="31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x14ac:dyDescent="0.25">
      <c r="A10" s="613">
        <f>ROWS(A$5:A10)</f>
        <v>6</v>
      </c>
      <c r="B10" s="12"/>
      <c r="C10" s="11"/>
      <c r="D10" s="313"/>
      <c r="E10" s="313"/>
      <c r="F10" s="31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x14ac:dyDescent="0.25">
      <c r="A11" s="613">
        <f>ROWS(A$5:A11)</f>
        <v>7</v>
      </c>
      <c r="B11" s="12"/>
      <c r="C11" s="16"/>
      <c r="D11" s="313"/>
      <c r="E11" s="313"/>
      <c r="F11" s="31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x14ac:dyDescent="0.25">
      <c r="A12" s="613">
        <f>ROWS(A$5:A12)</f>
        <v>8</v>
      </c>
      <c r="B12" s="12"/>
      <c r="C12" s="11"/>
      <c r="D12" s="313"/>
      <c r="E12" s="313"/>
      <c r="F12" s="31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x14ac:dyDescent="0.25">
      <c r="A13" s="613">
        <f>ROWS(A$5:A13)</f>
        <v>9</v>
      </c>
      <c r="B13" s="12"/>
      <c r="C13" s="11"/>
      <c r="D13" s="313"/>
      <c r="E13" s="313"/>
      <c r="F13" s="31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x14ac:dyDescent="0.25">
      <c r="A14" s="613">
        <f>ROWS(A$5:A14)</f>
        <v>10</v>
      </c>
      <c r="B14" s="12"/>
      <c r="C14" s="11"/>
      <c r="D14" s="313"/>
      <c r="E14" s="313"/>
      <c r="F14" s="31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x14ac:dyDescent="0.25">
      <c r="A15" s="613">
        <f>ROWS(A$5:A15)</f>
        <v>11</v>
      </c>
      <c r="B15" s="201" t="s">
        <v>173</v>
      </c>
      <c r="C15" s="202">
        <v>755</v>
      </c>
      <c r="D15" s="313"/>
      <c r="E15" s="313"/>
      <c r="F15" s="31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x14ac:dyDescent="0.25">
      <c r="A16" s="613">
        <f>ROWS(A$5:A16)</f>
        <v>12</v>
      </c>
      <c r="B16" s="201" t="s">
        <v>174</v>
      </c>
      <c r="C16" s="16"/>
      <c r="D16" s="618">
        <f>ROUND(SUM(D6:D15),2)</f>
        <v>0</v>
      </c>
      <c r="E16" s="618">
        <f>ROUND(SUM(E6:E15),2)</f>
        <v>0</v>
      </c>
      <c r="F16" s="619"/>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x14ac:dyDescent="0.25">
      <c r="A17" s="613">
        <f>ROWS(A$5:A17)</f>
        <v>13</v>
      </c>
      <c r="B17" s="620" t="s">
        <v>175</v>
      </c>
      <c r="C17" s="16"/>
      <c r="D17" s="622"/>
      <c r="E17" s="622"/>
      <c r="F17" s="623">
        <f>ROUND(SUM(F6:F15),2)</f>
        <v>0</v>
      </c>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x14ac:dyDescent="0.25">
      <c r="A18" s="613">
        <f>ROWS(A$5:A18)</f>
        <v>14</v>
      </c>
      <c r="B18" s="201" t="s">
        <v>103</v>
      </c>
      <c r="C18" s="16"/>
      <c r="D18" s="622"/>
      <c r="E18" s="622"/>
      <c r="F18" s="31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ht="13.8" thickBot="1" x14ac:dyDescent="0.3">
      <c r="A19" s="613">
        <f>ROWS(A$5:A19)</f>
        <v>15</v>
      </c>
      <c r="B19" s="201" t="s">
        <v>104</v>
      </c>
      <c r="C19" s="11"/>
      <c r="D19" s="622"/>
      <c r="E19" s="622"/>
      <c r="F19" s="623">
        <f>IF(F17+F18&lt;&gt;F32,"Budget Not Balanced",ROUND(F17+F18,2))</f>
        <v>0</v>
      </c>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x14ac:dyDescent="0.25">
      <c r="A20" s="625">
        <f>ROWS(A$5:A20)</f>
        <v>16</v>
      </c>
      <c r="B20" s="626" t="s">
        <v>322</v>
      </c>
      <c r="C20" s="627"/>
      <c r="D20" s="628"/>
      <c r="E20" s="628"/>
      <c r="F20" s="629"/>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x14ac:dyDescent="0.25">
      <c r="A21" s="630">
        <f>ROWS(A$5:A21)</f>
        <v>17</v>
      </c>
      <c r="B21" s="631" t="s">
        <v>106</v>
      </c>
      <c r="C21" s="17"/>
      <c r="D21" s="303"/>
      <c r="E21" s="303"/>
      <c r="F21" s="30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x14ac:dyDescent="0.25">
      <c r="A22" s="630">
        <f>ROWS(A$5:A22)</f>
        <v>18</v>
      </c>
      <c r="B22" s="631" t="s">
        <v>107</v>
      </c>
      <c r="C22" s="13"/>
      <c r="D22" s="303"/>
      <c r="E22" s="303"/>
      <c r="F22" s="30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x14ac:dyDescent="0.25">
      <c r="A23" s="630">
        <f>ROWS(A$5:A23)</f>
        <v>19</v>
      </c>
      <c r="B23" s="631" t="s">
        <v>109</v>
      </c>
      <c r="C23" s="13"/>
      <c r="D23" s="632">
        <f>ROUND(SUM(D21:D22),2)</f>
        <v>0</v>
      </c>
      <c r="E23" s="632">
        <f>IF(SUM(E21:E22)&lt;&gt;D34,"Must = Col 1 Line 30",ROUND(SUM(E21:E22),2))</f>
        <v>0</v>
      </c>
      <c r="F23" s="633">
        <f>IF(SUM(F21:F22)&lt;&gt;E34,"Must = Col 2 Line 30",ROUND(SUM(F21:F22),2))</f>
        <v>0</v>
      </c>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x14ac:dyDescent="0.25">
      <c r="A24" s="630">
        <f>ROWS(A$5:A24)</f>
        <v>20</v>
      </c>
      <c r="B24" s="634" t="s">
        <v>110</v>
      </c>
      <c r="C24" s="560"/>
      <c r="D24" s="540"/>
      <c r="E24" s="540"/>
      <c r="F24" s="537"/>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x14ac:dyDescent="0.25">
      <c r="A25" s="630">
        <f>ROWS(A$5:A25)</f>
        <v>21</v>
      </c>
      <c r="B25" s="631" t="s">
        <v>124</v>
      </c>
      <c r="C25" s="634">
        <v>1410</v>
      </c>
      <c r="D25" s="303"/>
      <c r="E25" s="303"/>
      <c r="F25" s="30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x14ac:dyDescent="0.25">
      <c r="A26" s="630">
        <f>ROWS(A$5:A26)</f>
        <v>22</v>
      </c>
      <c r="B26" s="14"/>
      <c r="C26" s="13"/>
      <c r="D26" s="315"/>
      <c r="E26" s="315"/>
      <c r="F26" s="316"/>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x14ac:dyDescent="0.25">
      <c r="A27" s="630">
        <f>ROWS(A$5:A27)</f>
        <v>23</v>
      </c>
      <c r="B27" s="634" t="s">
        <v>155</v>
      </c>
      <c r="C27" s="635"/>
      <c r="D27" s="540"/>
      <c r="E27" s="540"/>
      <c r="F27" s="537"/>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x14ac:dyDescent="0.25">
      <c r="A28" s="630">
        <f>ROWS(A$5:A28)</f>
        <v>24</v>
      </c>
      <c r="B28" s="631" t="s">
        <v>176</v>
      </c>
      <c r="C28" s="634">
        <v>5500</v>
      </c>
      <c r="D28" s="303"/>
      <c r="E28" s="303"/>
      <c r="F28" s="30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x14ac:dyDescent="0.25">
      <c r="A29" s="630">
        <f>ROWS(A$5:A29)</f>
        <v>25</v>
      </c>
      <c r="B29" s="14"/>
      <c r="C29" s="13"/>
      <c r="D29" s="303"/>
      <c r="E29" s="303"/>
      <c r="F29" s="30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x14ac:dyDescent="0.25">
      <c r="A30" s="630">
        <f>ROWS(A$5:A30)</f>
        <v>26</v>
      </c>
      <c r="B30" s="14"/>
      <c r="C30" s="13"/>
      <c r="D30" s="303"/>
      <c r="E30" s="303"/>
      <c r="F30" s="30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x14ac:dyDescent="0.25">
      <c r="A31" s="630">
        <f>ROWS(A$5:A31)</f>
        <v>27</v>
      </c>
      <c r="B31" s="14"/>
      <c r="C31" s="13"/>
      <c r="D31" s="303"/>
      <c r="E31" s="303"/>
      <c r="F31" s="30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x14ac:dyDescent="0.25">
      <c r="A32" s="630">
        <f>ROWS(A$5:A32)</f>
        <v>28</v>
      </c>
      <c r="B32" s="631" t="s">
        <v>166</v>
      </c>
      <c r="C32" s="17"/>
      <c r="D32" s="536">
        <f>ROUND(SUM(D23:D31),2)</f>
        <v>0</v>
      </c>
      <c r="E32" s="536">
        <f>ROUND(SUM(E23:E31),2)</f>
        <v>0</v>
      </c>
      <c r="F32" s="538">
        <f>ROUND(SUM(F23:F31),2)</f>
        <v>0</v>
      </c>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x14ac:dyDescent="0.25">
      <c r="A33" s="630">
        <f>ROWS(A$5:A33)</f>
        <v>29</v>
      </c>
      <c r="B33" s="631" t="s">
        <v>177</v>
      </c>
      <c r="C33" s="17"/>
      <c r="D33" s="536">
        <f>D16</f>
        <v>0</v>
      </c>
      <c r="E33" s="536">
        <f>E16</f>
        <v>0</v>
      </c>
      <c r="F33" s="537"/>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ht="13.8" thickBot="1" x14ac:dyDescent="0.3">
      <c r="A34" s="636">
        <f>ROWS(A$5:A34)</f>
        <v>30</v>
      </c>
      <c r="B34" s="637" t="s">
        <v>168</v>
      </c>
      <c r="C34" s="18"/>
      <c r="D34" s="638">
        <f>ROUND(D32-D33,2)</f>
        <v>0</v>
      </c>
      <c r="E34" s="638">
        <f>ROUND(E32-E33,2)</f>
        <v>0</v>
      </c>
      <c r="F34" s="639"/>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ht="6" customHeight="1" x14ac:dyDescent="0.25">
      <c r="A35" s="182"/>
      <c r="B35" s="182"/>
      <c r="C35" s="182"/>
      <c r="D35" s="640"/>
      <c r="E35" s="640"/>
      <c r="F35" s="640"/>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x14ac:dyDescent="0.25">
      <c r="A36" s="641" t="s">
        <v>181</v>
      </c>
      <c r="B36" s="182"/>
      <c r="C36" s="182"/>
      <c r="D36" s="640"/>
      <c r="E36" s="640"/>
      <c r="F36" s="640"/>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ht="6" hidden="1" customHeight="1" x14ac:dyDescent="0.25">
      <c r="A37" s="641"/>
      <c r="B37" s="182"/>
      <c r="C37" s="182"/>
      <c r="D37" s="640"/>
      <c r="E37" s="640"/>
      <c r="F37" s="640"/>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hidden="1" x14ac:dyDescent="0.25">
      <c r="A38" s="182" t="s">
        <v>179</v>
      </c>
      <c r="B38" s="182"/>
      <c r="C38" s="182"/>
      <c r="D38" s="640"/>
      <c r="E38" s="640"/>
      <c r="F38" s="643"/>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x14ac:dyDescent="0.25">
      <c r="D39" s="644"/>
      <c r="E39" s="644"/>
      <c r="F39" s="64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x14ac:dyDescent="0.25">
      <c r="D40" s="644"/>
      <c r="E40" s="644"/>
      <c r="F40" s="64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x14ac:dyDescent="0.25">
      <c r="D41" s="644"/>
      <c r="E41" s="644"/>
      <c r="F41" s="64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x14ac:dyDescent="0.25">
      <c r="D42" s="644"/>
      <c r="E42" s="644"/>
      <c r="F42" s="64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x14ac:dyDescent="0.25">
      <c r="D43" s="644"/>
      <c r="E43" s="644"/>
      <c r="F43" s="64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x14ac:dyDescent="0.25">
      <c r="D44" s="644"/>
      <c r="E44" s="644"/>
      <c r="F44" s="64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x14ac:dyDescent="0.25">
      <c r="D45" s="644"/>
      <c r="E45" s="644"/>
      <c r="F45" s="64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x14ac:dyDescent="0.25">
      <c r="D46" s="644"/>
      <c r="E46" s="644"/>
      <c r="F46" s="64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x14ac:dyDescent="0.25">
      <c r="D47" s="644"/>
      <c r="E47" s="644"/>
      <c r="F47" s="64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x14ac:dyDescent="0.25">
      <c r="D48" s="644"/>
      <c r="E48" s="644"/>
      <c r="F48" s="64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4:32" x14ac:dyDescent="0.25">
      <c r="D49" s="644"/>
      <c r="E49" s="644"/>
      <c r="F49" s="64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row>
    <row r="50" spans="4:32" x14ac:dyDescent="0.25">
      <c r="D50" s="644"/>
      <c r="E50" s="644"/>
      <c r="F50" s="64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row>
    <row r="51" spans="4:32" x14ac:dyDescent="0.25">
      <c r="D51" s="644"/>
      <c r="E51" s="644"/>
      <c r="F51" s="64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row>
    <row r="52" spans="4:32" x14ac:dyDescent="0.25">
      <c r="D52" s="644"/>
      <c r="E52" s="644"/>
      <c r="F52" s="64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4:32" x14ac:dyDescent="0.25">
      <c r="D53" s="644"/>
      <c r="E53" s="644"/>
      <c r="F53" s="64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4:32" x14ac:dyDescent="0.25">
      <c r="D54" s="644"/>
      <c r="E54" s="644"/>
      <c r="F54" s="64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4:32" x14ac:dyDescent="0.25">
      <c r="D55" s="644"/>
      <c r="E55" s="644"/>
      <c r="F55" s="64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4:32" x14ac:dyDescent="0.25">
      <c r="D56" s="644"/>
      <c r="E56" s="644"/>
      <c r="F56" s="64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4:32" x14ac:dyDescent="0.25">
      <c r="D57" s="644"/>
      <c r="E57" s="644"/>
      <c r="F57" s="64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row>
    <row r="58" spans="4:32" x14ac:dyDescent="0.25">
      <c r="D58" s="644"/>
      <c r="E58" s="644"/>
      <c r="F58" s="64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row>
    <row r="59" spans="4:32" x14ac:dyDescent="0.25">
      <c r="D59" s="644"/>
      <c r="E59" s="644"/>
      <c r="F59" s="64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row r="60" spans="4:32" x14ac:dyDescent="0.25">
      <c r="D60" s="644"/>
      <c r="E60" s="644"/>
      <c r="F60" s="64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row>
    <row r="61" spans="4:32" x14ac:dyDescent="0.25">
      <c r="D61" s="644"/>
      <c r="E61" s="644"/>
      <c r="F61" s="64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row>
    <row r="62" spans="4:32" x14ac:dyDescent="0.25">
      <c r="D62" s="644"/>
      <c r="E62" s="644"/>
      <c r="F62" s="64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row>
    <row r="63" spans="4:32" x14ac:dyDescent="0.25">
      <c r="D63" s="644"/>
      <c r="E63" s="644"/>
      <c r="F63" s="64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4:32" x14ac:dyDescent="0.25">
      <c r="D64" s="644"/>
      <c r="E64" s="644"/>
      <c r="F64" s="64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row>
    <row r="65" spans="4:32" x14ac:dyDescent="0.25">
      <c r="D65" s="644"/>
      <c r="E65" s="644"/>
      <c r="F65" s="64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row>
    <row r="66" spans="4:32" x14ac:dyDescent="0.25">
      <c r="D66" s="644"/>
      <c r="E66" s="644"/>
      <c r="F66" s="64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row>
    <row r="67" spans="4:32" x14ac:dyDescent="0.25">
      <c r="D67" s="644"/>
      <c r="E67" s="644"/>
      <c r="F67" s="644"/>
    </row>
    <row r="68" spans="4:32" x14ac:dyDescent="0.25">
      <c r="D68" s="644"/>
      <c r="E68" s="644"/>
      <c r="F68" s="644"/>
    </row>
    <row r="69" spans="4:32" x14ac:dyDescent="0.25">
      <c r="D69" s="644"/>
      <c r="E69" s="644"/>
      <c r="F69" s="644"/>
    </row>
    <row r="70" spans="4:32" x14ac:dyDescent="0.25">
      <c r="D70" s="644"/>
      <c r="E70" s="644"/>
      <c r="F70" s="644"/>
    </row>
    <row r="71" spans="4:32" x14ac:dyDescent="0.25">
      <c r="D71" s="644"/>
      <c r="E71" s="644"/>
      <c r="F71" s="644"/>
    </row>
    <row r="72" spans="4:32" x14ac:dyDescent="0.25">
      <c r="D72" s="644"/>
      <c r="E72" s="644"/>
      <c r="F72" s="644"/>
    </row>
    <row r="73" spans="4:32" x14ac:dyDescent="0.25">
      <c r="D73" s="644"/>
      <c r="E73" s="644"/>
      <c r="F73" s="644"/>
    </row>
    <row r="74" spans="4:32" x14ac:dyDescent="0.25">
      <c r="D74" s="644"/>
      <c r="E74" s="644"/>
      <c r="F74" s="644"/>
    </row>
    <row r="75" spans="4:32" x14ac:dyDescent="0.25">
      <c r="D75" s="644"/>
      <c r="E75" s="644"/>
      <c r="F75" s="644"/>
    </row>
    <row r="76" spans="4:32" x14ac:dyDescent="0.25">
      <c r="D76" s="644"/>
      <c r="E76" s="644"/>
      <c r="F76" s="644"/>
    </row>
    <row r="77" spans="4:32" x14ac:dyDescent="0.25">
      <c r="D77" s="644"/>
      <c r="E77" s="644"/>
      <c r="F77" s="644"/>
    </row>
    <row r="78" spans="4:32" x14ac:dyDescent="0.25">
      <c r="D78" s="644"/>
      <c r="E78" s="644"/>
      <c r="F78" s="644"/>
    </row>
    <row r="79" spans="4:32" x14ac:dyDescent="0.25">
      <c r="D79" s="644"/>
      <c r="E79" s="644"/>
      <c r="F79" s="644"/>
    </row>
    <row r="80" spans="4:32" x14ac:dyDescent="0.25">
      <c r="D80" s="644"/>
      <c r="E80" s="644"/>
      <c r="F80" s="644"/>
    </row>
    <row r="81" spans="4:6" x14ac:dyDescent="0.25">
      <c r="D81" s="644"/>
      <c r="E81" s="644"/>
      <c r="F81" s="644"/>
    </row>
    <row r="82" spans="4:6" x14ac:dyDescent="0.25">
      <c r="D82" s="644"/>
      <c r="E82" s="644"/>
      <c r="F82" s="644"/>
    </row>
    <row r="83" spans="4:6" x14ac:dyDescent="0.25">
      <c r="D83" s="644"/>
      <c r="E83" s="644"/>
      <c r="F83" s="644"/>
    </row>
    <row r="84" spans="4:6" x14ac:dyDescent="0.25">
      <c r="D84" s="644"/>
      <c r="E84" s="644"/>
      <c r="F84" s="644"/>
    </row>
    <row r="85" spans="4:6" x14ac:dyDescent="0.25">
      <c r="D85" s="644"/>
      <c r="E85" s="644"/>
      <c r="F85" s="644"/>
    </row>
    <row r="86" spans="4:6" x14ac:dyDescent="0.25">
      <c r="D86" s="644"/>
      <c r="E86" s="644"/>
      <c r="F86" s="644"/>
    </row>
    <row r="87" spans="4:6" x14ac:dyDescent="0.25">
      <c r="D87" s="644"/>
      <c r="E87" s="644"/>
      <c r="F87" s="644"/>
    </row>
    <row r="88" spans="4:6" x14ac:dyDescent="0.25">
      <c r="D88" s="644"/>
      <c r="E88" s="644"/>
      <c r="F88" s="644"/>
    </row>
    <row r="89" spans="4:6" x14ac:dyDescent="0.25">
      <c r="D89" s="644"/>
      <c r="E89" s="644"/>
      <c r="F89" s="644"/>
    </row>
    <row r="90" spans="4:6" x14ac:dyDescent="0.25">
      <c r="D90" s="644"/>
      <c r="E90" s="644"/>
      <c r="F90" s="644"/>
    </row>
    <row r="91" spans="4:6" x14ac:dyDescent="0.25">
      <c r="D91" s="644"/>
      <c r="E91" s="644"/>
      <c r="F91" s="644"/>
    </row>
    <row r="92" spans="4:6" x14ac:dyDescent="0.25">
      <c r="D92" s="644"/>
      <c r="E92" s="644"/>
      <c r="F92" s="644"/>
    </row>
    <row r="93" spans="4:6" x14ac:dyDescent="0.25">
      <c r="D93" s="644"/>
      <c r="E93" s="644"/>
      <c r="F93" s="644"/>
    </row>
    <row r="94" spans="4:6" x14ac:dyDescent="0.25">
      <c r="D94" s="644"/>
      <c r="E94" s="644"/>
      <c r="F94" s="644"/>
    </row>
    <row r="95" spans="4:6" x14ac:dyDescent="0.25">
      <c r="D95" s="644"/>
      <c r="E95" s="644"/>
      <c r="F95" s="644"/>
    </row>
    <row r="96" spans="4:6" x14ac:dyDescent="0.25">
      <c r="D96" s="644"/>
      <c r="E96" s="644"/>
      <c r="F96" s="644"/>
    </row>
    <row r="97" spans="4:6" x14ac:dyDescent="0.25">
      <c r="D97" s="644"/>
      <c r="E97" s="644"/>
      <c r="F97" s="644"/>
    </row>
    <row r="98" spans="4:6" x14ac:dyDescent="0.25">
      <c r="D98" s="644"/>
      <c r="E98" s="644"/>
      <c r="F98" s="644"/>
    </row>
    <row r="99" spans="4:6" x14ac:dyDescent="0.25">
      <c r="D99" s="644"/>
      <c r="E99" s="644"/>
      <c r="F99" s="644"/>
    </row>
    <row r="100" spans="4:6" x14ac:dyDescent="0.25">
      <c r="D100" s="644"/>
      <c r="E100" s="644"/>
      <c r="F100" s="644"/>
    </row>
    <row r="101" spans="4:6" x14ac:dyDescent="0.25">
      <c r="D101" s="644"/>
      <c r="E101" s="644"/>
      <c r="F101" s="644"/>
    </row>
    <row r="102" spans="4:6" x14ac:dyDescent="0.25">
      <c r="D102" s="644"/>
      <c r="E102" s="644"/>
      <c r="F102" s="644"/>
    </row>
    <row r="103" spans="4:6" x14ac:dyDescent="0.25">
      <c r="D103" s="644"/>
      <c r="E103" s="644"/>
      <c r="F103" s="644"/>
    </row>
    <row r="104" spans="4:6" x14ac:dyDescent="0.25">
      <c r="D104" s="644"/>
      <c r="E104" s="644"/>
      <c r="F104" s="644"/>
    </row>
    <row r="105" spans="4:6" x14ac:dyDescent="0.25">
      <c r="D105" s="644"/>
      <c r="E105" s="644"/>
      <c r="F105" s="644"/>
    </row>
    <row r="106" spans="4:6" x14ac:dyDescent="0.25">
      <c r="D106" s="644"/>
      <c r="E106" s="644"/>
      <c r="F106" s="644"/>
    </row>
    <row r="107" spans="4:6" x14ac:dyDescent="0.25">
      <c r="D107" s="644"/>
      <c r="E107" s="644"/>
      <c r="F107" s="644"/>
    </row>
    <row r="108" spans="4:6" x14ac:dyDescent="0.25">
      <c r="D108" s="644"/>
      <c r="E108" s="644"/>
      <c r="F108" s="644"/>
    </row>
    <row r="109" spans="4:6" x14ac:dyDescent="0.25">
      <c r="D109" s="644"/>
      <c r="E109" s="644"/>
      <c r="F109" s="644"/>
    </row>
    <row r="110" spans="4:6" x14ac:dyDescent="0.25">
      <c r="D110" s="644"/>
      <c r="E110" s="644"/>
      <c r="F110" s="644"/>
    </row>
    <row r="111" spans="4:6" x14ac:dyDescent="0.25">
      <c r="D111" s="644"/>
      <c r="E111" s="644"/>
      <c r="F111" s="644"/>
    </row>
    <row r="112" spans="4:6" x14ac:dyDescent="0.25">
      <c r="D112" s="644"/>
      <c r="E112" s="644"/>
      <c r="F112" s="644"/>
    </row>
    <row r="113" spans="4:6" x14ac:dyDescent="0.25">
      <c r="D113" s="644"/>
      <c r="E113" s="644"/>
      <c r="F113" s="644"/>
    </row>
    <row r="114" spans="4:6" x14ac:dyDescent="0.25">
      <c r="D114" s="644"/>
      <c r="E114" s="644"/>
      <c r="F114" s="644"/>
    </row>
    <row r="115" spans="4:6" x14ac:dyDescent="0.25">
      <c r="D115" s="644"/>
      <c r="E115" s="644"/>
      <c r="F115" s="644"/>
    </row>
    <row r="116" spans="4:6" x14ac:dyDescent="0.25">
      <c r="D116" s="644"/>
      <c r="E116" s="644"/>
      <c r="F116" s="644"/>
    </row>
    <row r="117" spans="4:6" x14ac:dyDescent="0.25">
      <c r="D117" s="644"/>
      <c r="E117" s="644"/>
      <c r="F117" s="644"/>
    </row>
    <row r="118" spans="4:6" x14ac:dyDescent="0.25">
      <c r="D118" s="644"/>
      <c r="E118" s="644"/>
      <c r="F118" s="644"/>
    </row>
    <row r="119" spans="4:6" x14ac:dyDescent="0.25">
      <c r="D119" s="644"/>
      <c r="E119" s="644"/>
      <c r="F119" s="644"/>
    </row>
    <row r="120" spans="4:6" x14ac:dyDescent="0.25">
      <c r="D120" s="644"/>
      <c r="E120" s="644"/>
      <c r="F120" s="644"/>
    </row>
    <row r="121" spans="4:6" x14ac:dyDescent="0.25">
      <c r="D121" s="644"/>
      <c r="E121" s="644"/>
      <c r="F121" s="644"/>
    </row>
    <row r="122" spans="4:6" x14ac:dyDescent="0.25">
      <c r="D122" s="644"/>
      <c r="E122" s="644"/>
      <c r="F122" s="644"/>
    </row>
    <row r="123" spans="4:6" x14ac:dyDescent="0.25">
      <c r="D123" s="644"/>
      <c r="E123" s="644"/>
      <c r="F123" s="644"/>
    </row>
    <row r="124" spans="4:6" x14ac:dyDescent="0.25">
      <c r="D124" s="644"/>
      <c r="E124" s="644"/>
      <c r="F124" s="644"/>
    </row>
    <row r="125" spans="4:6" x14ac:dyDescent="0.25">
      <c r="D125" s="644"/>
      <c r="E125" s="644"/>
      <c r="F125" s="644"/>
    </row>
    <row r="126" spans="4:6" x14ac:dyDescent="0.25">
      <c r="D126" s="644"/>
      <c r="E126" s="644"/>
      <c r="F126" s="644"/>
    </row>
    <row r="127" spans="4:6" x14ac:dyDescent="0.25">
      <c r="D127" s="644"/>
      <c r="E127" s="644"/>
      <c r="F127" s="644"/>
    </row>
    <row r="128" spans="4:6" x14ac:dyDescent="0.25">
      <c r="D128" s="644"/>
      <c r="E128" s="644"/>
      <c r="F128" s="644"/>
    </row>
    <row r="129" spans="4:6" x14ac:dyDescent="0.25">
      <c r="D129" s="644"/>
      <c r="E129" s="644"/>
      <c r="F129" s="644"/>
    </row>
    <row r="130" spans="4:6" x14ac:dyDescent="0.25">
      <c r="D130" s="644"/>
      <c r="E130" s="644"/>
      <c r="F130" s="644"/>
    </row>
    <row r="131" spans="4:6" x14ac:dyDescent="0.25">
      <c r="D131" s="644"/>
      <c r="E131" s="644"/>
      <c r="F131" s="644"/>
    </row>
    <row r="132" spans="4:6" x14ac:dyDescent="0.25">
      <c r="D132" s="644"/>
      <c r="E132" s="644"/>
      <c r="F132" s="644"/>
    </row>
    <row r="133" spans="4:6" x14ac:dyDescent="0.25">
      <c r="D133" s="644"/>
      <c r="E133" s="644"/>
      <c r="F133" s="644"/>
    </row>
    <row r="134" spans="4:6" x14ac:dyDescent="0.25">
      <c r="D134" s="644"/>
      <c r="E134" s="644"/>
      <c r="F134" s="644"/>
    </row>
    <row r="135" spans="4:6" x14ac:dyDescent="0.25">
      <c r="D135" s="644"/>
      <c r="E135" s="644"/>
      <c r="F135" s="644"/>
    </row>
    <row r="136" spans="4:6" x14ac:dyDescent="0.25">
      <c r="D136" s="644"/>
      <c r="E136" s="644"/>
      <c r="F136" s="644"/>
    </row>
    <row r="137" spans="4:6" x14ac:dyDescent="0.25">
      <c r="D137" s="644"/>
      <c r="E137" s="644"/>
      <c r="F137" s="644"/>
    </row>
    <row r="138" spans="4:6" x14ac:dyDescent="0.25">
      <c r="D138" s="644"/>
      <c r="E138" s="644"/>
      <c r="F138" s="644"/>
    </row>
    <row r="139" spans="4:6" x14ac:dyDescent="0.25">
      <c r="D139" s="644"/>
      <c r="E139" s="644"/>
      <c r="F139" s="644"/>
    </row>
    <row r="140" spans="4:6" x14ac:dyDescent="0.25">
      <c r="D140" s="644"/>
      <c r="E140" s="644"/>
      <c r="F140" s="644"/>
    </row>
    <row r="141" spans="4:6" x14ac:dyDescent="0.25">
      <c r="D141" s="644"/>
      <c r="E141" s="644"/>
      <c r="F141" s="644"/>
    </row>
    <row r="142" spans="4:6" x14ac:dyDescent="0.25">
      <c r="D142" s="644"/>
      <c r="E142" s="644"/>
      <c r="F142" s="644"/>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orientation="landscape" r:id="rId1"/>
  <headerFooter alignWithMargins="0">
    <oddFooter>&amp;R&amp;"Arial,Bold"Employee Benefit Fund</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2"/>
  <sheetViews>
    <sheetView showZeros="0" workbookViewId="0">
      <selection activeCell="B8" sqref="B8"/>
    </sheetView>
  </sheetViews>
  <sheetFormatPr defaultColWidth="9.109375" defaultRowHeight="13.2" x14ac:dyDescent="0.25"/>
  <cols>
    <col min="1" max="1" width="4.6640625" style="188" customWidth="1"/>
    <col min="2" max="2" width="55.6640625" style="188" customWidth="1"/>
    <col min="3" max="3" width="8.6640625" style="188" customWidth="1"/>
    <col min="4" max="6" width="21.6640625" style="188" customWidth="1"/>
    <col min="7" max="16384" width="9.109375" style="188"/>
  </cols>
  <sheetData>
    <row r="1" spans="1:32" ht="13.8" thickBot="1" x14ac:dyDescent="0.3">
      <c r="A1" s="611" t="s">
        <v>13</v>
      </c>
      <c r="B1" s="611"/>
      <c r="C1" s="611"/>
      <c r="D1" s="611"/>
      <c r="E1" s="523" t="s">
        <v>252</v>
      </c>
      <c r="F1" s="612" t="str">
        <f>'Basic Data Input'!B3</f>
        <v>84-0003</v>
      </c>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row>
    <row r="2" spans="1:32" ht="6" customHeight="1" thickBot="1" x14ac:dyDescent="0.3">
      <c r="A2" s="182"/>
      <c r="B2" s="182"/>
      <c r="C2" s="182"/>
      <c r="D2" s="182"/>
      <c r="E2" s="182"/>
      <c r="F2" s="182"/>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18" customHeight="1" x14ac:dyDescent="0.25">
      <c r="A3" s="930" t="s">
        <v>49</v>
      </c>
      <c r="B3" s="934" t="s">
        <v>182</v>
      </c>
      <c r="C3" s="932" t="s">
        <v>333</v>
      </c>
      <c r="D3" s="928" t="s">
        <v>619</v>
      </c>
      <c r="E3" s="928" t="s">
        <v>620</v>
      </c>
      <c r="F3" s="922" t="s">
        <v>621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18" customHeight="1" thickBot="1" x14ac:dyDescent="0.3">
      <c r="A4" s="931"/>
      <c r="B4" s="935"/>
      <c r="C4" s="933"/>
      <c r="D4" s="929"/>
      <c r="E4" s="929"/>
      <c r="F4" s="923"/>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x14ac:dyDescent="0.25">
      <c r="A5" s="613">
        <f>ROWS(A$5:A5)</f>
        <v>1</v>
      </c>
      <c r="B5" s="614" t="s">
        <v>81</v>
      </c>
      <c r="C5" s="615"/>
      <c r="D5" s="616"/>
      <c r="E5" s="616"/>
      <c r="F5" s="617"/>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x14ac:dyDescent="0.25">
      <c r="A6" s="613">
        <f>ROWS(A$5:A6)</f>
        <v>2</v>
      </c>
      <c r="B6" s="201" t="s">
        <v>183</v>
      </c>
      <c r="C6" s="202">
        <v>317</v>
      </c>
      <c r="D6" s="313"/>
      <c r="E6" s="313"/>
      <c r="F6" s="31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x14ac:dyDescent="0.25">
      <c r="A7" s="613">
        <f>ROWS(A$5:A7)</f>
        <v>3</v>
      </c>
      <c r="B7" s="201" t="s">
        <v>184</v>
      </c>
      <c r="C7" s="202">
        <v>643</v>
      </c>
      <c r="D7" s="313"/>
      <c r="E7" s="313"/>
      <c r="F7" s="31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x14ac:dyDescent="0.25">
      <c r="A8" s="613">
        <f>ROWS(A$5:A8)</f>
        <v>4</v>
      </c>
      <c r="B8" s="12"/>
      <c r="C8" s="11"/>
      <c r="D8" s="313"/>
      <c r="E8" s="313"/>
      <c r="F8" s="31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x14ac:dyDescent="0.25">
      <c r="A9" s="613">
        <f>ROWS(A$5:A9)</f>
        <v>5</v>
      </c>
      <c r="B9" s="12"/>
      <c r="C9" s="11"/>
      <c r="D9" s="313"/>
      <c r="E9" s="313"/>
      <c r="F9" s="31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x14ac:dyDescent="0.25">
      <c r="A10" s="613">
        <f>ROWS(A$5:A10)</f>
        <v>6</v>
      </c>
      <c r="B10" s="12"/>
      <c r="C10" s="11"/>
      <c r="D10" s="313"/>
      <c r="E10" s="313"/>
      <c r="F10" s="31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x14ac:dyDescent="0.25">
      <c r="A11" s="613">
        <f>ROWS(A$5:A11)</f>
        <v>7</v>
      </c>
      <c r="B11" s="201" t="s">
        <v>173</v>
      </c>
      <c r="C11" s="202">
        <v>755</v>
      </c>
      <c r="D11" s="313"/>
      <c r="E11" s="313"/>
      <c r="F11" s="31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x14ac:dyDescent="0.25">
      <c r="A12" s="613">
        <f>ROWS(A$5:A12)</f>
        <v>8</v>
      </c>
      <c r="B12" s="201" t="s">
        <v>174</v>
      </c>
      <c r="C12" s="11"/>
      <c r="D12" s="618">
        <f>ROUND(SUM(D6:D11),2)</f>
        <v>0</v>
      </c>
      <c r="E12" s="618">
        <f>ROUND(SUM(E6:E11),2)</f>
        <v>0</v>
      </c>
      <c r="F12" s="619"/>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x14ac:dyDescent="0.25">
      <c r="A13" s="613">
        <f>ROWS(A$5:A13)</f>
        <v>9</v>
      </c>
      <c r="B13" s="620" t="s">
        <v>175</v>
      </c>
      <c r="C13" s="11"/>
      <c r="D13" s="622"/>
      <c r="E13" s="622"/>
      <c r="F13" s="623">
        <f>IF(SUM(F6:F11)&gt;D32,"Over Maximum Allowed",ROUND(SUM(F6:F11),2))</f>
        <v>0</v>
      </c>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ht="13.8" thickBot="1" x14ac:dyDescent="0.3">
      <c r="A14" s="613">
        <f>ROWS(A$5:A14)</f>
        <v>10</v>
      </c>
      <c r="B14" s="645" t="s">
        <v>104</v>
      </c>
      <c r="C14" s="11"/>
      <c r="D14" s="622"/>
      <c r="E14" s="622"/>
      <c r="F14" s="623">
        <f>IF(F13&lt;&gt;F25,"Budget Not Balanced",F13)</f>
        <v>0</v>
      </c>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x14ac:dyDescent="0.25">
      <c r="A15" s="625">
        <f>ROWS(A$5:A15)</f>
        <v>11</v>
      </c>
      <c r="B15" s="626" t="s">
        <v>322</v>
      </c>
      <c r="C15" s="627"/>
      <c r="D15" s="628"/>
      <c r="E15" s="628"/>
      <c r="F15" s="629"/>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x14ac:dyDescent="0.25">
      <c r="A16" s="630">
        <f>ROWS(A$5:A16)</f>
        <v>12</v>
      </c>
      <c r="B16" s="631" t="s">
        <v>106</v>
      </c>
      <c r="C16" s="13"/>
      <c r="D16" s="303"/>
      <c r="E16" s="303"/>
      <c r="F16" s="30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x14ac:dyDescent="0.25">
      <c r="A17" s="630">
        <f>ROWS(A$5:A17)</f>
        <v>13</v>
      </c>
      <c r="B17" s="631" t="s">
        <v>107</v>
      </c>
      <c r="C17" s="13"/>
      <c r="D17" s="303"/>
      <c r="E17" s="303"/>
      <c r="F17" s="30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x14ac:dyDescent="0.25">
      <c r="A18" s="630">
        <f>ROWS(A$5:A18)</f>
        <v>14</v>
      </c>
      <c r="B18" s="631" t="s">
        <v>109</v>
      </c>
      <c r="C18" s="13"/>
      <c r="D18" s="632">
        <f>ROUND(SUM(D16:D17),2)</f>
        <v>0</v>
      </c>
      <c r="E18" s="632">
        <f>IF(SUM(E16:E17)&lt;&gt;D27,"Must = Col 1 Line 23",ROUND(SUM(E16:E17),2))</f>
        <v>0</v>
      </c>
      <c r="F18" s="633">
        <f>IF(SUM(F16:F17)&lt;&gt;E27,"Must = Col 2 Line 23",ROUND(SUM(F16:F17),2))</f>
        <v>0</v>
      </c>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x14ac:dyDescent="0.25">
      <c r="A19" s="630">
        <f>ROWS(A$5:A19)</f>
        <v>15</v>
      </c>
      <c r="B19" s="634" t="s">
        <v>110</v>
      </c>
      <c r="C19" s="635"/>
      <c r="D19" s="540"/>
      <c r="E19" s="540"/>
      <c r="F19" s="537"/>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x14ac:dyDescent="0.25">
      <c r="A20" s="630">
        <f>ROWS(A$5:A20)</f>
        <v>16</v>
      </c>
      <c r="B20" s="631" t="s">
        <v>124</v>
      </c>
      <c r="C20" s="634">
        <v>1410</v>
      </c>
      <c r="D20" s="303"/>
      <c r="E20" s="303"/>
      <c r="F20" s="30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x14ac:dyDescent="0.25">
      <c r="A21" s="630">
        <f>ROWS(A$5:A21)</f>
        <v>17</v>
      </c>
      <c r="B21" s="14"/>
      <c r="C21" s="13"/>
      <c r="D21" s="303"/>
      <c r="E21" s="303"/>
      <c r="F21" s="30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x14ac:dyDescent="0.25">
      <c r="A22" s="630">
        <f>ROWS(A$5:A22)</f>
        <v>18</v>
      </c>
      <c r="B22" s="634" t="s">
        <v>155</v>
      </c>
      <c r="C22" s="635"/>
      <c r="D22" s="540"/>
      <c r="E22" s="540"/>
      <c r="F22" s="537"/>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x14ac:dyDescent="0.25">
      <c r="A23" s="630">
        <f>ROWS(A$5:A23)</f>
        <v>19</v>
      </c>
      <c r="B23" s="631" t="s">
        <v>176</v>
      </c>
      <c r="C23" s="634">
        <v>5500</v>
      </c>
      <c r="D23" s="303"/>
      <c r="E23" s="303"/>
      <c r="F23" s="30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x14ac:dyDescent="0.25">
      <c r="A24" s="630">
        <f>ROWS(A$5:A24)</f>
        <v>20</v>
      </c>
      <c r="B24" s="14"/>
      <c r="C24" s="13"/>
      <c r="D24" s="303"/>
      <c r="E24" s="303"/>
      <c r="F24" s="30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x14ac:dyDescent="0.25">
      <c r="A25" s="630">
        <f>ROWS(A$5:A25)</f>
        <v>21</v>
      </c>
      <c r="B25" s="631" t="s">
        <v>166</v>
      </c>
      <c r="C25" s="13"/>
      <c r="D25" s="536">
        <f>ROUND(SUM(D18:D24),2)</f>
        <v>0</v>
      </c>
      <c r="E25" s="536">
        <f>ROUND(SUM(E18:E24),2)</f>
        <v>0</v>
      </c>
      <c r="F25" s="538">
        <f>ROUND(SUM(F18:F24),2)</f>
        <v>0</v>
      </c>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x14ac:dyDescent="0.25">
      <c r="A26" s="630">
        <f>ROWS(A$5:A26)</f>
        <v>22</v>
      </c>
      <c r="B26" s="631" t="s">
        <v>177</v>
      </c>
      <c r="C26" s="13"/>
      <c r="D26" s="536">
        <f>D12</f>
        <v>0</v>
      </c>
      <c r="E26" s="536">
        <f>E12</f>
        <v>0</v>
      </c>
      <c r="F26" s="537"/>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ht="13.8" thickBot="1" x14ac:dyDescent="0.3">
      <c r="A27" s="636">
        <f>ROWS(A$5:A27)</f>
        <v>23</v>
      </c>
      <c r="B27" s="637" t="s">
        <v>168</v>
      </c>
      <c r="C27" s="15"/>
      <c r="D27" s="638">
        <f>ROUND(D25-D26,2)</f>
        <v>0</v>
      </c>
      <c r="E27" s="638">
        <f>ROUND(E25-E26,2)</f>
        <v>0</v>
      </c>
      <c r="F27" s="639"/>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x14ac:dyDescent="0.25">
      <c r="A28" s="182"/>
      <c r="B28" s="182"/>
      <c r="C28" s="182"/>
      <c r="D28" s="640"/>
      <c r="E28" s="640"/>
      <c r="F28" s="640"/>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x14ac:dyDescent="0.25">
      <c r="A29" s="182"/>
      <c r="B29" s="182"/>
      <c r="C29" s="182"/>
      <c r="D29" s="640"/>
      <c r="E29" s="640"/>
      <c r="F29" s="640"/>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x14ac:dyDescent="0.25">
      <c r="A30" s="182"/>
      <c r="B30" s="182"/>
      <c r="C30" s="182"/>
      <c r="D30" s="640"/>
      <c r="E30" s="640"/>
      <c r="F30" s="640"/>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x14ac:dyDescent="0.25">
      <c r="A31" s="182" t="s">
        <v>461</v>
      </c>
      <c r="B31" s="182"/>
      <c r="C31" s="182"/>
      <c r="D31" s="640"/>
      <c r="E31" s="640"/>
      <c r="F31" s="640"/>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ht="21.9" customHeight="1" x14ac:dyDescent="0.25">
      <c r="A32" s="646"/>
      <c r="B32" s="647">
        <f>'General Fund-Page 1 of 3'!F37</f>
        <v>6763260</v>
      </c>
      <c r="C32" s="648" t="s">
        <v>185</v>
      </c>
      <c r="D32" s="649">
        <f>ROUND(B32*0.05,2)</f>
        <v>338163</v>
      </c>
      <c r="E32" s="649"/>
      <c r="F32" s="640"/>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x14ac:dyDescent="0.25">
      <c r="A33" s="182"/>
      <c r="B33" s="182" t="s">
        <v>186</v>
      </c>
      <c r="C33" s="182"/>
      <c r="D33" s="640" t="s">
        <v>323</v>
      </c>
      <c r="E33" s="640"/>
      <c r="F33" s="640"/>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x14ac:dyDescent="0.25">
      <c r="A34" s="182"/>
      <c r="B34" s="182" t="s">
        <v>299</v>
      </c>
      <c r="C34" s="182"/>
      <c r="D34" s="640"/>
      <c r="E34" s="640"/>
      <c r="F34" s="640"/>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x14ac:dyDescent="0.25">
      <c r="A35" s="182"/>
      <c r="B35" s="182"/>
      <c r="C35" s="182"/>
      <c r="D35" s="640"/>
      <c r="E35" s="640"/>
      <c r="F35" s="640"/>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x14ac:dyDescent="0.25">
      <c r="A36" s="641" t="s">
        <v>187</v>
      </c>
      <c r="B36" s="182"/>
      <c r="C36" s="182"/>
      <c r="D36" s="640"/>
      <c r="E36" s="640"/>
      <c r="F36" s="640"/>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ht="6" hidden="1" customHeight="1" x14ac:dyDescent="0.25">
      <c r="A37" s="182"/>
      <c r="B37" s="182"/>
      <c r="C37" s="182"/>
      <c r="D37" s="640"/>
      <c r="E37" s="640"/>
      <c r="F37" s="640"/>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hidden="1" x14ac:dyDescent="0.25">
      <c r="A38" s="182" t="s">
        <v>179</v>
      </c>
      <c r="B38" s="182"/>
      <c r="C38" s="182"/>
      <c r="D38" s="640"/>
      <c r="E38" s="640"/>
      <c r="F38" s="643"/>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x14ac:dyDescent="0.25">
      <c r="D39" s="644"/>
      <c r="E39" s="644"/>
      <c r="F39" s="64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x14ac:dyDescent="0.25">
      <c r="D40" s="644"/>
      <c r="E40" s="644"/>
      <c r="F40" s="64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x14ac:dyDescent="0.25">
      <c r="D41" s="644"/>
      <c r="E41" s="644"/>
      <c r="F41" s="64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x14ac:dyDescent="0.25">
      <c r="D42" s="644"/>
      <c r="E42" s="644"/>
      <c r="F42" s="64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x14ac:dyDescent="0.25">
      <c r="D43" s="644"/>
      <c r="E43" s="644"/>
      <c r="F43" s="64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x14ac:dyDescent="0.25">
      <c r="D44" s="644"/>
      <c r="E44" s="644"/>
      <c r="F44" s="64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x14ac:dyDescent="0.25">
      <c r="D45" s="644"/>
      <c r="E45" s="644"/>
      <c r="F45" s="64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x14ac:dyDescent="0.25">
      <c r="D46" s="644"/>
      <c r="E46" s="644"/>
      <c r="F46" s="64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x14ac:dyDescent="0.25">
      <c r="D47" s="644"/>
      <c r="E47" s="644"/>
      <c r="F47" s="64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x14ac:dyDescent="0.25">
      <c r="D48" s="644"/>
      <c r="E48" s="644"/>
      <c r="F48" s="64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4:32" x14ac:dyDescent="0.25">
      <c r="D49" s="644"/>
      <c r="E49" s="644"/>
      <c r="F49" s="64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row>
    <row r="50" spans="4:32" x14ac:dyDescent="0.25">
      <c r="D50" s="644"/>
      <c r="E50" s="644"/>
      <c r="F50" s="64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row>
    <row r="51" spans="4:32" x14ac:dyDescent="0.25">
      <c r="D51" s="644"/>
      <c r="E51" s="644"/>
      <c r="F51" s="64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row>
    <row r="52" spans="4:32" x14ac:dyDescent="0.25">
      <c r="D52" s="644"/>
      <c r="E52" s="644"/>
      <c r="F52" s="64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4:32" x14ac:dyDescent="0.25">
      <c r="D53" s="644"/>
      <c r="E53" s="644"/>
      <c r="F53" s="64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4:32" x14ac:dyDescent="0.25">
      <c r="D54" s="644"/>
      <c r="E54" s="644"/>
      <c r="F54" s="64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4:32" x14ac:dyDescent="0.25">
      <c r="D55" s="644"/>
      <c r="E55" s="644"/>
      <c r="F55" s="64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4:32" x14ac:dyDescent="0.25">
      <c r="D56" s="644"/>
      <c r="E56" s="644"/>
      <c r="F56" s="64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4:32" x14ac:dyDescent="0.25">
      <c r="D57" s="644"/>
      <c r="E57" s="644"/>
      <c r="F57" s="64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row>
    <row r="58" spans="4:32" x14ac:dyDescent="0.25">
      <c r="D58" s="644"/>
      <c r="E58" s="644"/>
      <c r="F58" s="64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row>
    <row r="59" spans="4:32" x14ac:dyDescent="0.25">
      <c r="D59" s="644"/>
      <c r="E59" s="644"/>
      <c r="F59" s="64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row r="60" spans="4:32" x14ac:dyDescent="0.25">
      <c r="D60" s="644"/>
      <c r="E60" s="644"/>
      <c r="F60" s="64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row>
    <row r="61" spans="4:32" x14ac:dyDescent="0.25">
      <c r="D61" s="644"/>
      <c r="E61" s="644"/>
      <c r="F61" s="64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row>
    <row r="62" spans="4:32" x14ac:dyDescent="0.25">
      <c r="D62" s="644"/>
      <c r="E62" s="644"/>
      <c r="F62" s="64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row>
    <row r="63" spans="4:32" x14ac:dyDescent="0.25">
      <c r="D63" s="644"/>
      <c r="E63" s="644"/>
      <c r="F63" s="64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4:32" x14ac:dyDescent="0.25">
      <c r="D64" s="644"/>
      <c r="E64" s="644"/>
      <c r="F64" s="64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row>
    <row r="65" spans="4:32" x14ac:dyDescent="0.25">
      <c r="D65" s="644"/>
      <c r="E65" s="644"/>
      <c r="F65" s="64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row>
    <row r="66" spans="4:32" x14ac:dyDescent="0.25">
      <c r="D66" s="644"/>
      <c r="E66" s="644"/>
      <c r="F66" s="644"/>
    </row>
    <row r="67" spans="4:32" x14ac:dyDescent="0.25">
      <c r="D67" s="644"/>
      <c r="E67" s="644"/>
      <c r="F67" s="644"/>
    </row>
    <row r="68" spans="4:32" x14ac:dyDescent="0.25">
      <c r="D68" s="644"/>
      <c r="E68" s="644"/>
      <c r="F68" s="644"/>
    </row>
    <row r="69" spans="4:32" x14ac:dyDescent="0.25">
      <c r="D69" s="644"/>
      <c r="E69" s="644"/>
      <c r="F69" s="644"/>
    </row>
    <row r="70" spans="4:32" x14ac:dyDescent="0.25">
      <c r="D70" s="644"/>
      <c r="E70" s="644"/>
      <c r="F70" s="644"/>
    </row>
    <row r="71" spans="4:32" x14ac:dyDescent="0.25">
      <c r="D71" s="644"/>
      <c r="E71" s="644"/>
      <c r="F71" s="644"/>
    </row>
    <row r="72" spans="4:32" x14ac:dyDescent="0.25">
      <c r="D72" s="644"/>
      <c r="E72" s="644"/>
      <c r="F72" s="644"/>
    </row>
    <row r="73" spans="4:32" x14ac:dyDescent="0.25">
      <c r="D73" s="644"/>
      <c r="E73" s="644"/>
      <c r="F73" s="644"/>
    </row>
    <row r="74" spans="4:32" x14ac:dyDescent="0.25">
      <c r="D74" s="644"/>
      <c r="E74" s="644"/>
      <c r="F74" s="644"/>
    </row>
    <row r="75" spans="4:32" x14ac:dyDescent="0.25">
      <c r="D75" s="644"/>
      <c r="E75" s="644"/>
      <c r="F75" s="644"/>
    </row>
    <row r="76" spans="4:32" x14ac:dyDescent="0.25">
      <c r="D76" s="644"/>
      <c r="E76" s="644"/>
      <c r="F76" s="644"/>
    </row>
    <row r="77" spans="4:32" x14ac:dyDescent="0.25">
      <c r="D77" s="644"/>
      <c r="E77" s="644"/>
      <c r="F77" s="644"/>
    </row>
    <row r="78" spans="4:32" x14ac:dyDescent="0.25">
      <c r="D78" s="644"/>
      <c r="E78" s="644"/>
      <c r="F78" s="644"/>
    </row>
    <row r="79" spans="4:32" x14ac:dyDescent="0.25">
      <c r="D79" s="644"/>
      <c r="E79" s="644"/>
      <c r="F79" s="644"/>
    </row>
    <row r="80" spans="4:32" x14ac:dyDescent="0.25">
      <c r="D80" s="644"/>
      <c r="E80" s="644"/>
      <c r="F80" s="644"/>
    </row>
    <row r="81" spans="4:6" x14ac:dyDescent="0.25">
      <c r="D81" s="644"/>
      <c r="E81" s="644"/>
      <c r="F81" s="644"/>
    </row>
    <row r="82" spans="4:6" x14ac:dyDescent="0.25">
      <c r="D82" s="644"/>
      <c r="E82" s="644"/>
      <c r="F82" s="644"/>
    </row>
    <row r="83" spans="4:6" x14ac:dyDescent="0.25">
      <c r="D83" s="644"/>
      <c r="E83" s="644"/>
      <c r="F83" s="644"/>
    </row>
    <row r="84" spans="4:6" x14ac:dyDescent="0.25">
      <c r="D84" s="644"/>
      <c r="E84" s="644"/>
      <c r="F84" s="644"/>
    </row>
    <row r="85" spans="4:6" x14ac:dyDescent="0.25">
      <c r="D85" s="644"/>
      <c r="E85" s="644"/>
      <c r="F85" s="644"/>
    </row>
    <row r="86" spans="4:6" x14ac:dyDescent="0.25">
      <c r="D86" s="644"/>
      <c r="E86" s="644"/>
      <c r="F86" s="644"/>
    </row>
    <row r="87" spans="4:6" x14ac:dyDescent="0.25">
      <c r="D87" s="644"/>
      <c r="E87" s="644"/>
      <c r="F87" s="644"/>
    </row>
    <row r="88" spans="4:6" x14ac:dyDescent="0.25">
      <c r="D88" s="644"/>
      <c r="E88" s="644"/>
      <c r="F88" s="644"/>
    </row>
    <row r="89" spans="4:6" x14ac:dyDescent="0.25">
      <c r="D89" s="644"/>
      <c r="E89" s="644"/>
      <c r="F89" s="644"/>
    </row>
    <row r="90" spans="4:6" x14ac:dyDescent="0.25">
      <c r="D90" s="644"/>
      <c r="E90" s="644"/>
      <c r="F90" s="644"/>
    </row>
    <row r="91" spans="4:6" x14ac:dyDescent="0.25">
      <c r="D91" s="644"/>
      <c r="E91" s="644"/>
      <c r="F91" s="644"/>
    </row>
    <row r="92" spans="4:6" x14ac:dyDescent="0.25">
      <c r="D92" s="644"/>
      <c r="E92" s="644"/>
      <c r="F92" s="644"/>
    </row>
    <row r="93" spans="4:6" x14ac:dyDescent="0.25">
      <c r="D93" s="644"/>
      <c r="E93" s="644"/>
      <c r="F93" s="644"/>
    </row>
    <row r="94" spans="4:6" x14ac:dyDescent="0.25">
      <c r="D94" s="644"/>
      <c r="E94" s="644"/>
      <c r="F94" s="644"/>
    </row>
    <row r="95" spans="4:6" x14ac:dyDescent="0.25">
      <c r="D95" s="644"/>
      <c r="E95" s="644"/>
      <c r="F95" s="644"/>
    </row>
    <row r="96" spans="4:6" x14ac:dyDescent="0.25">
      <c r="D96" s="644"/>
      <c r="E96" s="644"/>
      <c r="F96" s="644"/>
    </row>
    <row r="97" spans="4:6" x14ac:dyDescent="0.25">
      <c r="D97" s="644"/>
      <c r="E97" s="644"/>
      <c r="F97" s="644"/>
    </row>
    <row r="98" spans="4:6" x14ac:dyDescent="0.25">
      <c r="D98" s="644"/>
      <c r="E98" s="644"/>
      <c r="F98" s="644"/>
    </row>
    <row r="99" spans="4:6" x14ac:dyDescent="0.25">
      <c r="D99" s="644"/>
      <c r="E99" s="644"/>
      <c r="F99" s="644"/>
    </row>
    <row r="100" spans="4:6" x14ac:dyDescent="0.25">
      <c r="D100" s="644"/>
      <c r="E100" s="644"/>
      <c r="F100" s="644"/>
    </row>
    <row r="101" spans="4:6" x14ac:dyDescent="0.25">
      <c r="D101" s="644"/>
      <c r="E101" s="644"/>
      <c r="F101" s="644"/>
    </row>
    <row r="102" spans="4:6" x14ac:dyDescent="0.25">
      <c r="D102" s="644"/>
      <c r="E102" s="644"/>
      <c r="F102" s="644"/>
    </row>
    <row r="103" spans="4:6" x14ac:dyDescent="0.25">
      <c r="D103" s="644"/>
      <c r="E103" s="644"/>
      <c r="F103" s="644"/>
    </row>
    <row r="104" spans="4:6" x14ac:dyDescent="0.25">
      <c r="D104" s="644"/>
      <c r="E104" s="644"/>
      <c r="F104" s="644"/>
    </row>
    <row r="105" spans="4:6" x14ac:dyDescent="0.25">
      <c r="D105" s="644"/>
      <c r="E105" s="644"/>
      <c r="F105" s="644"/>
    </row>
    <row r="106" spans="4:6" x14ac:dyDescent="0.25">
      <c r="D106" s="644"/>
      <c r="E106" s="644"/>
      <c r="F106" s="644"/>
    </row>
    <row r="107" spans="4:6" x14ac:dyDescent="0.25">
      <c r="D107" s="644"/>
      <c r="E107" s="644"/>
      <c r="F107" s="644"/>
    </row>
    <row r="108" spans="4:6" x14ac:dyDescent="0.25">
      <c r="D108" s="644"/>
      <c r="E108" s="644"/>
      <c r="F108" s="644"/>
    </row>
    <row r="109" spans="4:6" x14ac:dyDescent="0.25">
      <c r="D109" s="644"/>
      <c r="E109" s="644"/>
      <c r="F109" s="644"/>
    </row>
    <row r="110" spans="4:6" x14ac:dyDescent="0.25">
      <c r="D110" s="644"/>
      <c r="E110" s="644"/>
      <c r="F110" s="644"/>
    </row>
    <row r="111" spans="4:6" x14ac:dyDescent="0.25">
      <c r="D111" s="644"/>
      <c r="E111" s="644"/>
      <c r="F111" s="644"/>
    </row>
    <row r="112" spans="4:6" x14ac:dyDescent="0.25">
      <c r="D112" s="644"/>
      <c r="E112" s="644"/>
      <c r="F112" s="644"/>
    </row>
    <row r="113" spans="4:6" x14ac:dyDescent="0.25">
      <c r="D113" s="644"/>
      <c r="E113" s="644"/>
      <c r="F113" s="644"/>
    </row>
    <row r="114" spans="4:6" x14ac:dyDescent="0.25">
      <c r="D114" s="644"/>
      <c r="E114" s="644"/>
      <c r="F114" s="644"/>
    </row>
    <row r="115" spans="4:6" x14ac:dyDescent="0.25">
      <c r="D115" s="644"/>
      <c r="E115" s="644"/>
      <c r="F115" s="644"/>
    </row>
    <row r="116" spans="4:6" x14ac:dyDescent="0.25">
      <c r="D116" s="644"/>
      <c r="E116" s="644"/>
      <c r="F116" s="644"/>
    </row>
    <row r="117" spans="4:6" x14ac:dyDescent="0.25">
      <c r="D117" s="644"/>
      <c r="E117" s="644"/>
      <c r="F117" s="644"/>
    </row>
    <row r="118" spans="4:6" x14ac:dyDescent="0.25">
      <c r="D118" s="644"/>
      <c r="E118" s="644"/>
      <c r="F118" s="644"/>
    </row>
    <row r="119" spans="4:6" x14ac:dyDescent="0.25">
      <c r="D119" s="644"/>
      <c r="E119" s="644"/>
      <c r="F119" s="644"/>
    </row>
    <row r="120" spans="4:6" x14ac:dyDescent="0.25">
      <c r="D120" s="644"/>
      <c r="E120" s="644"/>
      <c r="F120" s="644"/>
    </row>
    <row r="121" spans="4:6" x14ac:dyDescent="0.25">
      <c r="D121" s="644"/>
      <c r="E121" s="644"/>
      <c r="F121" s="644"/>
    </row>
    <row r="122" spans="4:6" x14ac:dyDescent="0.25">
      <c r="D122" s="644"/>
      <c r="E122" s="644"/>
      <c r="F122" s="644"/>
    </row>
    <row r="123" spans="4:6" x14ac:dyDescent="0.25">
      <c r="D123" s="644"/>
      <c r="E123" s="644"/>
      <c r="F123" s="644"/>
    </row>
    <row r="124" spans="4:6" x14ac:dyDescent="0.25">
      <c r="D124" s="644"/>
      <c r="E124" s="644"/>
      <c r="F124" s="644"/>
    </row>
    <row r="125" spans="4:6" x14ac:dyDescent="0.25">
      <c r="D125" s="644"/>
      <c r="E125" s="644"/>
      <c r="F125" s="644"/>
    </row>
    <row r="126" spans="4:6" x14ac:dyDescent="0.25">
      <c r="D126" s="644"/>
      <c r="E126" s="644"/>
      <c r="F126" s="644"/>
    </row>
    <row r="127" spans="4:6" x14ac:dyDescent="0.25">
      <c r="D127" s="644"/>
      <c r="E127" s="644"/>
      <c r="F127" s="644"/>
    </row>
    <row r="128" spans="4:6" x14ac:dyDescent="0.25">
      <c r="D128" s="644"/>
      <c r="E128" s="644"/>
      <c r="F128" s="644"/>
    </row>
    <row r="129" spans="4:6" x14ac:dyDescent="0.25">
      <c r="D129" s="644"/>
      <c r="E129" s="644"/>
      <c r="F129" s="644"/>
    </row>
    <row r="130" spans="4:6" x14ac:dyDescent="0.25">
      <c r="D130" s="644"/>
      <c r="E130" s="644"/>
      <c r="F130" s="644"/>
    </row>
    <row r="131" spans="4:6" x14ac:dyDescent="0.25">
      <c r="D131" s="644"/>
      <c r="E131" s="644"/>
      <c r="F131" s="644"/>
    </row>
    <row r="132" spans="4:6" x14ac:dyDescent="0.25">
      <c r="D132" s="644"/>
      <c r="E132" s="644"/>
      <c r="F132" s="644"/>
    </row>
    <row r="133" spans="4:6" x14ac:dyDescent="0.25">
      <c r="D133" s="644"/>
      <c r="E133" s="644"/>
      <c r="F133" s="644"/>
    </row>
    <row r="134" spans="4:6" x14ac:dyDescent="0.25">
      <c r="D134" s="644"/>
      <c r="E134" s="644"/>
      <c r="F134" s="644"/>
    </row>
    <row r="135" spans="4:6" x14ac:dyDescent="0.25">
      <c r="D135" s="644"/>
      <c r="E135" s="644"/>
      <c r="F135" s="644"/>
    </row>
    <row r="136" spans="4:6" x14ac:dyDescent="0.25">
      <c r="D136" s="644"/>
      <c r="E136" s="644"/>
      <c r="F136" s="644"/>
    </row>
    <row r="137" spans="4:6" x14ac:dyDescent="0.25">
      <c r="D137" s="644"/>
      <c r="E137" s="644"/>
      <c r="F137" s="644"/>
    </row>
    <row r="138" spans="4:6" x14ac:dyDescent="0.25">
      <c r="D138" s="644"/>
      <c r="E138" s="644"/>
      <c r="F138" s="644"/>
    </row>
    <row r="139" spans="4:6" x14ac:dyDescent="0.25">
      <c r="D139" s="644"/>
      <c r="E139" s="644"/>
      <c r="F139" s="644"/>
    </row>
    <row r="140" spans="4:6" x14ac:dyDescent="0.25">
      <c r="D140" s="644"/>
      <c r="E140" s="644"/>
      <c r="F140" s="644"/>
    </row>
    <row r="141" spans="4:6" x14ac:dyDescent="0.25">
      <c r="D141" s="644"/>
      <c r="E141" s="644"/>
      <c r="F141" s="644"/>
    </row>
    <row r="142" spans="4:6" x14ac:dyDescent="0.25">
      <c r="D142" s="644"/>
      <c r="E142" s="644"/>
      <c r="F142" s="644"/>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orientation="landscape" r:id="rId1"/>
  <headerFooter alignWithMargins="0">
    <oddFooter>&amp;R&amp;"Arial,Bold"Contingency Fund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2"/>
  <sheetViews>
    <sheetView zoomScaleNormal="100" workbookViewId="0">
      <selection activeCell="F27" sqref="F27"/>
    </sheetView>
  </sheetViews>
  <sheetFormatPr defaultColWidth="9.109375" defaultRowHeight="13.2" x14ac:dyDescent="0.25"/>
  <cols>
    <col min="1" max="1" width="4.6640625" style="188" customWidth="1"/>
    <col min="2" max="2" width="55.6640625" style="188" customWidth="1"/>
    <col min="3" max="3" width="8.6640625" style="188" customWidth="1"/>
    <col min="4" max="6" width="21.6640625" style="188" customWidth="1"/>
    <col min="7" max="16384" width="9.109375" style="188"/>
  </cols>
  <sheetData>
    <row r="1" spans="1:32" ht="13.8" thickBot="1" x14ac:dyDescent="0.3">
      <c r="A1" s="611" t="s">
        <v>13</v>
      </c>
      <c r="B1" s="611"/>
      <c r="C1" s="611"/>
      <c r="D1" s="611"/>
      <c r="E1" s="523" t="s">
        <v>252</v>
      </c>
      <c r="F1" s="612" t="str">
        <f>'Basic Data Input'!B3</f>
        <v>84-0003</v>
      </c>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row>
    <row r="2" spans="1:32" ht="6" customHeight="1" thickBot="1" x14ac:dyDescent="0.3">
      <c r="A2" s="182"/>
      <c r="B2" s="182"/>
      <c r="C2" s="182"/>
      <c r="D2" s="182"/>
      <c r="E2" s="182"/>
      <c r="F2" s="182"/>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18" customHeight="1" x14ac:dyDescent="0.25">
      <c r="A3" s="930" t="s">
        <v>49</v>
      </c>
      <c r="B3" s="934" t="s">
        <v>188</v>
      </c>
      <c r="C3" s="932" t="s">
        <v>333</v>
      </c>
      <c r="D3" s="928" t="s">
        <v>619</v>
      </c>
      <c r="E3" s="928" t="s">
        <v>620</v>
      </c>
      <c r="F3" s="922" t="s">
        <v>621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18" customHeight="1" thickBot="1" x14ac:dyDescent="0.3">
      <c r="A4" s="931"/>
      <c r="B4" s="935"/>
      <c r="C4" s="933"/>
      <c r="D4" s="929"/>
      <c r="E4" s="929"/>
      <c r="F4" s="923"/>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x14ac:dyDescent="0.25">
      <c r="A5" s="613">
        <v>1</v>
      </c>
      <c r="B5" s="614" t="s">
        <v>81</v>
      </c>
      <c r="C5" s="615"/>
      <c r="D5" s="616"/>
      <c r="E5" s="616"/>
      <c r="F5" s="617"/>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x14ac:dyDescent="0.25">
      <c r="A6" s="613">
        <v>2</v>
      </c>
      <c r="B6" s="12" t="s">
        <v>670</v>
      </c>
      <c r="C6" s="11"/>
      <c r="D6" s="313">
        <v>257409</v>
      </c>
      <c r="E6" s="313">
        <v>255200</v>
      </c>
      <c r="F6" s="314">
        <v>320000</v>
      </c>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x14ac:dyDescent="0.25">
      <c r="A7" s="613">
        <v>3</v>
      </c>
      <c r="B7" s="12" t="s">
        <v>671</v>
      </c>
      <c r="C7" s="11"/>
      <c r="D7" s="313">
        <v>17753</v>
      </c>
      <c r="E7" s="313">
        <v>40</v>
      </c>
      <c r="F7" s="31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x14ac:dyDescent="0.25">
      <c r="A8" s="613">
        <v>4</v>
      </c>
      <c r="B8" s="12"/>
      <c r="C8" s="11"/>
      <c r="D8" s="313"/>
      <c r="E8" s="313"/>
      <c r="F8" s="31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x14ac:dyDescent="0.25">
      <c r="A9" s="613">
        <v>5</v>
      </c>
      <c r="B9" s="12"/>
      <c r="C9" s="11"/>
      <c r="D9" s="313"/>
      <c r="E9" s="313"/>
      <c r="F9" s="31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x14ac:dyDescent="0.25">
      <c r="A10" s="613">
        <v>6</v>
      </c>
      <c r="B10" s="12"/>
      <c r="C10" s="11"/>
      <c r="D10" s="313"/>
      <c r="E10" s="313"/>
      <c r="F10" s="31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x14ac:dyDescent="0.25">
      <c r="A11" s="613">
        <v>7</v>
      </c>
      <c r="B11" s="12"/>
      <c r="C11" s="11"/>
      <c r="D11" s="313"/>
      <c r="E11" s="313"/>
      <c r="F11" s="31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x14ac:dyDescent="0.25">
      <c r="A12" s="613">
        <v>8</v>
      </c>
      <c r="B12" s="12"/>
      <c r="C12" s="11"/>
      <c r="D12" s="313"/>
      <c r="E12" s="313"/>
      <c r="F12" s="31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x14ac:dyDescent="0.25">
      <c r="A13" s="613">
        <v>9</v>
      </c>
      <c r="B13" s="12"/>
      <c r="C13" s="11"/>
      <c r="D13" s="313"/>
      <c r="E13" s="313"/>
      <c r="F13" s="31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x14ac:dyDescent="0.25">
      <c r="A14" s="613">
        <v>10</v>
      </c>
      <c r="B14" s="12"/>
      <c r="C14" s="11"/>
      <c r="D14" s="313"/>
      <c r="E14" s="313"/>
      <c r="F14" s="31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x14ac:dyDescent="0.25">
      <c r="A15" s="613">
        <v>11</v>
      </c>
      <c r="B15" s="201" t="s">
        <v>173</v>
      </c>
      <c r="C15" s="202">
        <v>755</v>
      </c>
      <c r="D15" s="313"/>
      <c r="E15" s="313"/>
      <c r="F15" s="31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x14ac:dyDescent="0.25">
      <c r="A16" s="613">
        <v>12</v>
      </c>
      <c r="B16" s="201" t="s">
        <v>174</v>
      </c>
      <c r="C16" s="11"/>
      <c r="D16" s="618">
        <f>SUM(D6:D15)</f>
        <v>275162</v>
      </c>
      <c r="E16" s="618">
        <f>SUM(E6:E15)</f>
        <v>255240</v>
      </c>
      <c r="F16" s="619"/>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x14ac:dyDescent="0.25">
      <c r="A17" s="613">
        <v>13</v>
      </c>
      <c r="B17" s="620" t="s">
        <v>175</v>
      </c>
      <c r="C17" s="11"/>
      <c r="D17" s="622"/>
      <c r="E17" s="622"/>
      <c r="F17" s="623">
        <f>SUM(F6:F15)</f>
        <v>320000</v>
      </c>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x14ac:dyDescent="0.25">
      <c r="A18" s="613">
        <v>14</v>
      </c>
      <c r="B18" s="201" t="s">
        <v>103</v>
      </c>
      <c r="C18" s="11"/>
      <c r="D18" s="622"/>
      <c r="E18" s="622"/>
      <c r="F18" s="314">
        <v>100000</v>
      </c>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ht="13.8" thickBot="1" x14ac:dyDescent="0.3">
      <c r="A19" s="613">
        <v>15</v>
      </c>
      <c r="B19" s="201" t="s">
        <v>104</v>
      </c>
      <c r="C19" s="11"/>
      <c r="D19" s="622"/>
      <c r="E19" s="622"/>
      <c r="F19" s="623">
        <f>IF((F17+F18)&lt;&gt;F32,"Budget Not Balanced",ROUND(F17+F18,2))</f>
        <v>420000</v>
      </c>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x14ac:dyDescent="0.25">
      <c r="A20" s="625">
        <v>16</v>
      </c>
      <c r="B20" s="626" t="s">
        <v>322</v>
      </c>
      <c r="C20" s="627"/>
      <c r="D20" s="628"/>
      <c r="E20" s="628"/>
      <c r="F20" s="629"/>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x14ac:dyDescent="0.25">
      <c r="A21" s="630">
        <v>17</v>
      </c>
      <c r="B21" s="631" t="s">
        <v>106</v>
      </c>
      <c r="C21" s="13"/>
      <c r="D21" s="303">
        <v>114129</v>
      </c>
      <c r="E21" s="303">
        <v>113441</v>
      </c>
      <c r="F21" s="304">
        <v>111201</v>
      </c>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x14ac:dyDescent="0.25">
      <c r="A22" s="630">
        <v>18</v>
      </c>
      <c r="B22" s="631" t="s">
        <v>107</v>
      </c>
      <c r="C22" s="13"/>
      <c r="D22" s="303"/>
      <c r="E22" s="303"/>
      <c r="F22" s="30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x14ac:dyDescent="0.25">
      <c r="A23" s="630">
        <v>19</v>
      </c>
      <c r="B23" s="631" t="s">
        <v>109</v>
      </c>
      <c r="C23" s="13"/>
      <c r="D23" s="536">
        <f>ROUND(SUM(D21:D22),2)</f>
        <v>114129</v>
      </c>
      <c r="E23" s="536">
        <f>IF(SUM(E21:E22)&lt;&gt;D34,"Must = Col 1 Line 30",ROUND(SUM(E21:E22),2))</f>
        <v>113441</v>
      </c>
      <c r="F23" s="538">
        <f>IF(SUM(F21:F22)&lt;&gt;E34,"Must = Col 2 Line 30",ROUND(SUM(F21:F22),2))</f>
        <v>111201</v>
      </c>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x14ac:dyDescent="0.25">
      <c r="A24" s="630">
        <v>20</v>
      </c>
      <c r="B24" s="634" t="s">
        <v>110</v>
      </c>
      <c r="C24" s="621"/>
      <c r="D24" s="622"/>
      <c r="E24" s="622"/>
      <c r="F24" s="619"/>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x14ac:dyDescent="0.25">
      <c r="A25" s="630">
        <v>21</v>
      </c>
      <c r="B25" s="631" t="s">
        <v>124</v>
      </c>
      <c r="C25" s="634">
        <v>1410</v>
      </c>
      <c r="D25" s="303"/>
      <c r="E25" s="303"/>
      <c r="F25" s="30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x14ac:dyDescent="0.25">
      <c r="A26" s="630">
        <v>22</v>
      </c>
      <c r="B26" s="631" t="s">
        <v>189</v>
      </c>
      <c r="C26" s="634">
        <v>1710</v>
      </c>
      <c r="D26" s="303">
        <v>274474</v>
      </c>
      <c r="E26" s="303">
        <v>253000</v>
      </c>
      <c r="F26" s="304">
        <v>288799</v>
      </c>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x14ac:dyDescent="0.25">
      <c r="A27" s="630">
        <v>23</v>
      </c>
      <c r="B27" s="14"/>
      <c r="C27" s="13"/>
      <c r="D27" s="303"/>
      <c r="E27" s="303"/>
      <c r="F27" s="30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x14ac:dyDescent="0.25">
      <c r="A28" s="630">
        <v>24</v>
      </c>
      <c r="B28" s="14"/>
      <c r="C28" s="13"/>
      <c r="D28" s="303"/>
      <c r="E28" s="303"/>
      <c r="F28" s="30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x14ac:dyDescent="0.25">
      <c r="A29" s="630">
        <v>25</v>
      </c>
      <c r="B29" s="634" t="s">
        <v>155</v>
      </c>
      <c r="C29" s="635"/>
      <c r="D29" s="540"/>
      <c r="E29" s="540"/>
      <c r="F29" s="537"/>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x14ac:dyDescent="0.25">
      <c r="A30" s="630">
        <v>26</v>
      </c>
      <c r="B30" s="631" t="s">
        <v>176</v>
      </c>
      <c r="C30" s="634">
        <v>5500</v>
      </c>
      <c r="D30" s="303"/>
      <c r="E30" s="303"/>
      <c r="F30" s="304">
        <v>20000</v>
      </c>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x14ac:dyDescent="0.25">
      <c r="A31" s="630">
        <v>27</v>
      </c>
      <c r="B31" s="14"/>
      <c r="C31" s="13"/>
      <c r="D31" s="303"/>
      <c r="E31" s="303"/>
      <c r="F31" s="30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x14ac:dyDescent="0.25">
      <c r="A32" s="630">
        <v>28</v>
      </c>
      <c r="B32" s="631" t="s">
        <v>166</v>
      </c>
      <c r="C32" s="13"/>
      <c r="D32" s="536">
        <f>ROUND(SUM(D23:D31),2)</f>
        <v>388603</v>
      </c>
      <c r="E32" s="536">
        <f>ROUND(SUM(E23:E31),2)</f>
        <v>366441</v>
      </c>
      <c r="F32" s="538">
        <f>ROUND(SUM(F23:F31),2)</f>
        <v>420000</v>
      </c>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x14ac:dyDescent="0.25">
      <c r="A33" s="630">
        <v>29</v>
      </c>
      <c r="B33" s="631" t="s">
        <v>177</v>
      </c>
      <c r="C33" s="13"/>
      <c r="D33" s="536">
        <f>D16</f>
        <v>275162</v>
      </c>
      <c r="E33" s="536">
        <f>E16</f>
        <v>255240</v>
      </c>
      <c r="F33" s="537"/>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ht="13.8" thickBot="1" x14ac:dyDescent="0.3">
      <c r="A34" s="636">
        <v>30</v>
      </c>
      <c r="B34" s="637" t="s">
        <v>168</v>
      </c>
      <c r="C34" s="15"/>
      <c r="D34" s="638">
        <f>D32-D33</f>
        <v>113441</v>
      </c>
      <c r="E34" s="638">
        <f>E32-E33</f>
        <v>111201</v>
      </c>
      <c r="F34" s="639"/>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x14ac:dyDescent="0.25">
      <c r="A35" s="182"/>
      <c r="B35" s="182"/>
      <c r="C35" s="182"/>
      <c r="D35" s="640"/>
      <c r="E35" s="640"/>
      <c r="F35" s="640"/>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x14ac:dyDescent="0.25">
      <c r="A36" s="641" t="s">
        <v>190</v>
      </c>
      <c r="B36" s="641"/>
      <c r="C36" s="641"/>
      <c r="D36" s="642"/>
      <c r="E36" s="642"/>
      <c r="F36" s="640"/>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ht="6" customHeight="1" x14ac:dyDescent="0.25">
      <c r="A37" s="182"/>
      <c r="B37" s="182"/>
      <c r="C37" s="182"/>
      <c r="D37" s="640"/>
      <c r="E37" s="640"/>
      <c r="F37" s="640"/>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x14ac:dyDescent="0.25">
      <c r="A38" s="641"/>
      <c r="B38" s="641"/>
      <c r="C38" s="641"/>
      <c r="D38" s="650"/>
      <c r="E38" s="650"/>
      <c r="F38" s="650"/>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ht="6" customHeight="1" x14ac:dyDescent="0.25">
      <c r="A39" s="182"/>
      <c r="B39" s="182"/>
      <c r="C39" s="182"/>
      <c r="D39" s="650"/>
      <c r="E39" s="650"/>
      <c r="F39" s="650"/>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x14ac:dyDescent="0.25">
      <c r="A40" s="182"/>
      <c r="B40" s="182"/>
      <c r="C40" s="182"/>
      <c r="D40" s="651"/>
      <c r="E40" s="651"/>
      <c r="F40" s="652"/>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x14ac:dyDescent="0.25">
      <c r="D41" s="644"/>
      <c r="E41" s="644"/>
      <c r="F41" s="64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x14ac:dyDescent="0.25">
      <c r="D42" s="644"/>
      <c r="E42" s="644"/>
      <c r="F42" s="64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x14ac:dyDescent="0.25">
      <c r="D43" s="644"/>
      <c r="E43" s="644"/>
      <c r="F43" s="64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x14ac:dyDescent="0.25">
      <c r="D44" s="644"/>
      <c r="E44" s="644"/>
      <c r="F44" s="64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x14ac:dyDescent="0.25">
      <c r="D45" s="644"/>
      <c r="E45" s="644"/>
      <c r="F45" s="64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x14ac:dyDescent="0.25">
      <c r="D46" s="644"/>
      <c r="E46" s="644"/>
      <c r="F46" s="644"/>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x14ac:dyDescent="0.25">
      <c r="D47" s="644"/>
      <c r="E47" s="644"/>
      <c r="F47" s="64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x14ac:dyDescent="0.25">
      <c r="D48" s="644"/>
      <c r="E48" s="644"/>
      <c r="F48" s="64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4:32" x14ac:dyDescent="0.25">
      <c r="D49" s="644"/>
      <c r="E49" s="644"/>
      <c r="F49" s="64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row>
    <row r="50" spans="4:32" x14ac:dyDescent="0.25">
      <c r="D50" s="644"/>
      <c r="E50" s="644"/>
      <c r="F50" s="64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row>
    <row r="51" spans="4:32" x14ac:dyDescent="0.25">
      <c r="D51" s="644"/>
      <c r="E51" s="644"/>
      <c r="F51" s="64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row>
    <row r="52" spans="4:32" x14ac:dyDescent="0.25">
      <c r="D52" s="644"/>
      <c r="E52" s="644"/>
      <c r="F52" s="64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4:32" x14ac:dyDescent="0.25">
      <c r="D53" s="644"/>
      <c r="E53" s="644"/>
      <c r="F53" s="64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4:32" x14ac:dyDescent="0.25">
      <c r="D54" s="644"/>
      <c r="E54" s="644"/>
      <c r="F54" s="64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4:32" x14ac:dyDescent="0.25">
      <c r="D55" s="644"/>
      <c r="E55" s="644"/>
      <c r="F55" s="64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4:32" x14ac:dyDescent="0.25">
      <c r="D56" s="644"/>
      <c r="E56" s="644"/>
      <c r="F56" s="64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4:32" x14ac:dyDescent="0.25">
      <c r="D57" s="644"/>
      <c r="E57" s="644"/>
      <c r="F57" s="64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row>
    <row r="58" spans="4:32" x14ac:dyDescent="0.25">
      <c r="D58" s="644"/>
      <c r="E58" s="644"/>
      <c r="F58" s="64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row>
    <row r="59" spans="4:32" x14ac:dyDescent="0.25">
      <c r="D59" s="644"/>
      <c r="E59" s="644"/>
      <c r="F59" s="64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row r="60" spans="4:32" x14ac:dyDescent="0.25">
      <c r="D60" s="644"/>
      <c r="E60" s="644"/>
      <c r="F60" s="64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row>
    <row r="61" spans="4:32" x14ac:dyDescent="0.25">
      <c r="D61" s="644"/>
      <c r="E61" s="644"/>
      <c r="F61" s="64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row>
    <row r="62" spans="4:32" x14ac:dyDescent="0.25">
      <c r="D62" s="644"/>
      <c r="E62" s="644"/>
      <c r="F62" s="64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row>
    <row r="63" spans="4:32" x14ac:dyDescent="0.25">
      <c r="D63" s="644"/>
      <c r="E63" s="644"/>
      <c r="F63" s="64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4:32" x14ac:dyDescent="0.25">
      <c r="D64" s="644"/>
      <c r="E64" s="644"/>
      <c r="F64" s="64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row>
    <row r="65" spans="4:32" x14ac:dyDescent="0.25">
      <c r="D65" s="644"/>
      <c r="E65" s="644"/>
      <c r="F65" s="64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row>
    <row r="66" spans="4:32" x14ac:dyDescent="0.25">
      <c r="D66" s="644"/>
      <c r="E66" s="644"/>
      <c r="F66" s="64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row>
    <row r="67" spans="4:32" x14ac:dyDescent="0.25">
      <c r="D67" s="644"/>
      <c r="E67" s="644"/>
      <c r="F67" s="644"/>
    </row>
    <row r="68" spans="4:32" x14ac:dyDescent="0.25">
      <c r="D68" s="644"/>
      <c r="E68" s="644"/>
      <c r="F68" s="644"/>
    </row>
    <row r="69" spans="4:32" x14ac:dyDescent="0.25">
      <c r="D69" s="644"/>
      <c r="E69" s="644"/>
      <c r="F69" s="644"/>
    </row>
    <row r="70" spans="4:32" x14ac:dyDescent="0.25">
      <c r="D70" s="644"/>
      <c r="E70" s="644"/>
      <c r="F70" s="644"/>
    </row>
    <row r="71" spans="4:32" x14ac:dyDescent="0.25">
      <c r="D71" s="644"/>
      <c r="E71" s="644"/>
      <c r="F71" s="644"/>
    </row>
    <row r="72" spans="4:32" x14ac:dyDescent="0.25">
      <c r="D72" s="644"/>
      <c r="E72" s="644"/>
      <c r="F72" s="644"/>
    </row>
    <row r="73" spans="4:32" x14ac:dyDescent="0.25">
      <c r="D73" s="644"/>
      <c r="E73" s="644"/>
      <c r="F73" s="644"/>
    </row>
    <row r="74" spans="4:32" x14ac:dyDescent="0.25">
      <c r="D74" s="644"/>
      <c r="E74" s="644"/>
      <c r="F74" s="644"/>
    </row>
    <row r="75" spans="4:32" x14ac:dyDescent="0.25">
      <c r="D75" s="644"/>
      <c r="E75" s="644"/>
      <c r="F75" s="644"/>
    </row>
    <row r="76" spans="4:32" x14ac:dyDescent="0.25">
      <c r="D76" s="644"/>
      <c r="E76" s="644"/>
      <c r="F76" s="644"/>
    </row>
    <row r="77" spans="4:32" x14ac:dyDescent="0.25">
      <c r="D77" s="644"/>
      <c r="E77" s="644"/>
      <c r="F77" s="644"/>
    </row>
    <row r="78" spans="4:32" x14ac:dyDescent="0.25">
      <c r="D78" s="644"/>
      <c r="E78" s="644"/>
      <c r="F78" s="644"/>
    </row>
    <row r="79" spans="4:32" x14ac:dyDescent="0.25">
      <c r="D79" s="644"/>
      <c r="E79" s="644"/>
      <c r="F79" s="644"/>
    </row>
    <row r="80" spans="4:32" x14ac:dyDescent="0.25">
      <c r="D80" s="644"/>
      <c r="E80" s="644"/>
      <c r="F80" s="644"/>
    </row>
    <row r="81" spans="4:6" x14ac:dyDescent="0.25">
      <c r="D81" s="644"/>
      <c r="E81" s="644"/>
      <c r="F81" s="644"/>
    </row>
    <row r="82" spans="4:6" x14ac:dyDescent="0.25">
      <c r="D82" s="644"/>
      <c r="E82" s="644"/>
      <c r="F82" s="644"/>
    </row>
    <row r="83" spans="4:6" x14ac:dyDescent="0.25">
      <c r="D83" s="644"/>
      <c r="E83" s="644"/>
      <c r="F83" s="644"/>
    </row>
    <row r="84" spans="4:6" x14ac:dyDescent="0.25">
      <c r="D84" s="644"/>
      <c r="E84" s="644"/>
      <c r="F84" s="644"/>
    </row>
    <row r="85" spans="4:6" x14ac:dyDescent="0.25">
      <c r="D85" s="644"/>
      <c r="E85" s="644"/>
      <c r="F85" s="644"/>
    </row>
    <row r="86" spans="4:6" x14ac:dyDescent="0.25">
      <c r="D86" s="644"/>
      <c r="E86" s="644"/>
      <c r="F86" s="644"/>
    </row>
    <row r="87" spans="4:6" x14ac:dyDescent="0.25">
      <c r="D87" s="644"/>
      <c r="E87" s="644"/>
      <c r="F87" s="644"/>
    </row>
    <row r="88" spans="4:6" x14ac:dyDescent="0.25">
      <c r="D88" s="644"/>
      <c r="E88" s="644"/>
      <c r="F88" s="644"/>
    </row>
    <row r="89" spans="4:6" x14ac:dyDescent="0.25">
      <c r="D89" s="644"/>
      <c r="E89" s="644"/>
      <c r="F89" s="644"/>
    </row>
    <row r="90" spans="4:6" x14ac:dyDescent="0.25">
      <c r="D90" s="644"/>
      <c r="E90" s="644"/>
      <c r="F90" s="644"/>
    </row>
    <row r="91" spans="4:6" x14ac:dyDescent="0.25">
      <c r="D91" s="644"/>
      <c r="E91" s="644"/>
      <c r="F91" s="644"/>
    </row>
    <row r="92" spans="4:6" x14ac:dyDescent="0.25">
      <c r="D92" s="644"/>
      <c r="E92" s="644"/>
      <c r="F92" s="644"/>
    </row>
    <row r="93" spans="4:6" x14ac:dyDescent="0.25">
      <c r="D93" s="644"/>
      <c r="E93" s="644"/>
      <c r="F93" s="644"/>
    </row>
    <row r="94" spans="4:6" x14ac:dyDescent="0.25">
      <c r="D94" s="644"/>
      <c r="E94" s="644"/>
      <c r="F94" s="644"/>
    </row>
    <row r="95" spans="4:6" x14ac:dyDescent="0.25">
      <c r="D95" s="644"/>
      <c r="E95" s="644"/>
      <c r="F95" s="644"/>
    </row>
    <row r="96" spans="4:6" x14ac:dyDescent="0.25">
      <c r="D96" s="644"/>
      <c r="E96" s="644"/>
      <c r="F96" s="644"/>
    </row>
    <row r="97" spans="4:6" x14ac:dyDescent="0.25">
      <c r="D97" s="644"/>
      <c r="E97" s="644"/>
      <c r="F97" s="644"/>
    </row>
    <row r="98" spans="4:6" x14ac:dyDescent="0.25">
      <c r="D98" s="644"/>
      <c r="E98" s="644"/>
      <c r="F98" s="644"/>
    </row>
    <row r="99" spans="4:6" x14ac:dyDescent="0.25">
      <c r="D99" s="644"/>
      <c r="E99" s="644"/>
      <c r="F99" s="644"/>
    </row>
    <row r="100" spans="4:6" x14ac:dyDescent="0.25">
      <c r="D100" s="644"/>
      <c r="E100" s="644"/>
      <c r="F100" s="644"/>
    </row>
    <row r="101" spans="4:6" x14ac:dyDescent="0.25">
      <c r="D101" s="644"/>
      <c r="E101" s="644"/>
      <c r="F101" s="644"/>
    </row>
    <row r="102" spans="4:6" x14ac:dyDescent="0.25">
      <c r="D102" s="644"/>
      <c r="E102" s="644"/>
      <c r="F102" s="644"/>
    </row>
    <row r="103" spans="4:6" x14ac:dyDescent="0.25">
      <c r="D103" s="644"/>
      <c r="E103" s="644"/>
      <c r="F103" s="644"/>
    </row>
    <row r="104" spans="4:6" x14ac:dyDescent="0.25">
      <c r="D104" s="644"/>
      <c r="E104" s="644"/>
      <c r="F104" s="644"/>
    </row>
    <row r="105" spans="4:6" x14ac:dyDescent="0.25">
      <c r="D105" s="644"/>
      <c r="E105" s="644"/>
      <c r="F105" s="644"/>
    </row>
    <row r="106" spans="4:6" x14ac:dyDescent="0.25">
      <c r="D106" s="644"/>
      <c r="E106" s="644"/>
      <c r="F106" s="644"/>
    </row>
    <row r="107" spans="4:6" x14ac:dyDescent="0.25">
      <c r="D107" s="644"/>
      <c r="E107" s="644"/>
      <c r="F107" s="644"/>
    </row>
    <row r="108" spans="4:6" x14ac:dyDescent="0.25">
      <c r="D108" s="644"/>
      <c r="E108" s="644"/>
      <c r="F108" s="644"/>
    </row>
    <row r="109" spans="4:6" x14ac:dyDescent="0.25">
      <c r="D109" s="644"/>
      <c r="E109" s="644"/>
      <c r="F109" s="644"/>
    </row>
    <row r="110" spans="4:6" x14ac:dyDescent="0.25">
      <c r="D110" s="644"/>
      <c r="E110" s="644"/>
      <c r="F110" s="644"/>
    </row>
    <row r="111" spans="4:6" x14ac:dyDescent="0.25">
      <c r="D111" s="644"/>
      <c r="E111" s="644"/>
      <c r="F111" s="644"/>
    </row>
    <row r="112" spans="4:6" x14ac:dyDescent="0.25">
      <c r="D112" s="644"/>
      <c r="E112" s="644"/>
      <c r="F112" s="644"/>
    </row>
    <row r="113" spans="4:6" x14ac:dyDescent="0.25">
      <c r="D113" s="644"/>
      <c r="E113" s="644"/>
      <c r="F113" s="644"/>
    </row>
    <row r="114" spans="4:6" x14ac:dyDescent="0.25">
      <c r="D114" s="644"/>
      <c r="E114" s="644"/>
      <c r="F114" s="644"/>
    </row>
    <row r="115" spans="4:6" x14ac:dyDescent="0.25">
      <c r="D115" s="644"/>
      <c r="E115" s="644"/>
      <c r="F115" s="644"/>
    </row>
    <row r="116" spans="4:6" x14ac:dyDescent="0.25">
      <c r="D116" s="644"/>
      <c r="E116" s="644"/>
      <c r="F116" s="644"/>
    </row>
    <row r="117" spans="4:6" x14ac:dyDescent="0.25">
      <c r="D117" s="644"/>
      <c r="E117" s="644"/>
      <c r="F117" s="644"/>
    </row>
    <row r="118" spans="4:6" x14ac:dyDescent="0.25">
      <c r="D118" s="644"/>
      <c r="E118" s="644"/>
      <c r="F118" s="644"/>
    </row>
    <row r="119" spans="4:6" x14ac:dyDescent="0.25">
      <c r="D119" s="644"/>
      <c r="E119" s="644"/>
      <c r="F119" s="644"/>
    </row>
    <row r="120" spans="4:6" x14ac:dyDescent="0.25">
      <c r="D120" s="644"/>
      <c r="E120" s="644"/>
      <c r="F120" s="644"/>
    </row>
    <row r="121" spans="4:6" x14ac:dyDescent="0.25">
      <c r="D121" s="644"/>
      <c r="E121" s="644"/>
      <c r="F121" s="644"/>
    </row>
    <row r="122" spans="4:6" x14ac:dyDescent="0.25">
      <c r="D122" s="644"/>
      <c r="E122" s="644"/>
      <c r="F122" s="644"/>
    </row>
    <row r="123" spans="4:6" x14ac:dyDescent="0.25">
      <c r="D123" s="644"/>
      <c r="E123" s="644"/>
      <c r="F123" s="644"/>
    </row>
    <row r="124" spans="4:6" x14ac:dyDescent="0.25">
      <c r="D124" s="644"/>
      <c r="E124" s="644"/>
      <c r="F124" s="644"/>
    </row>
    <row r="125" spans="4:6" x14ac:dyDescent="0.25">
      <c r="D125" s="644"/>
      <c r="E125" s="644"/>
      <c r="F125" s="644"/>
    </row>
    <row r="126" spans="4:6" x14ac:dyDescent="0.25">
      <c r="D126" s="644"/>
      <c r="E126" s="644"/>
      <c r="F126" s="644"/>
    </row>
    <row r="127" spans="4:6" x14ac:dyDescent="0.25">
      <c r="D127" s="644"/>
      <c r="E127" s="644"/>
      <c r="F127" s="644"/>
    </row>
    <row r="128" spans="4:6" x14ac:dyDescent="0.25">
      <c r="D128" s="644"/>
      <c r="E128" s="644"/>
      <c r="F128" s="644"/>
    </row>
    <row r="129" spans="4:6" x14ac:dyDescent="0.25">
      <c r="D129" s="644"/>
      <c r="E129" s="644"/>
      <c r="F129" s="644"/>
    </row>
    <row r="130" spans="4:6" x14ac:dyDescent="0.25">
      <c r="D130" s="644"/>
      <c r="E130" s="644"/>
      <c r="F130" s="644"/>
    </row>
    <row r="131" spans="4:6" x14ac:dyDescent="0.25">
      <c r="D131" s="644"/>
      <c r="E131" s="644"/>
      <c r="F131" s="644"/>
    </row>
    <row r="132" spans="4:6" x14ac:dyDescent="0.25">
      <c r="D132" s="644"/>
      <c r="E132" s="644"/>
      <c r="F132" s="644"/>
    </row>
    <row r="133" spans="4:6" x14ac:dyDescent="0.25">
      <c r="D133" s="644"/>
      <c r="E133" s="644"/>
      <c r="F133" s="644"/>
    </row>
    <row r="134" spans="4:6" x14ac:dyDescent="0.25">
      <c r="D134" s="644"/>
      <c r="E134" s="644"/>
      <c r="F134" s="644"/>
    </row>
    <row r="135" spans="4:6" x14ac:dyDescent="0.25">
      <c r="D135" s="644"/>
      <c r="E135" s="644"/>
      <c r="F135" s="644"/>
    </row>
    <row r="136" spans="4:6" x14ac:dyDescent="0.25">
      <c r="D136" s="644"/>
      <c r="E136" s="644"/>
      <c r="F136" s="644"/>
    </row>
    <row r="137" spans="4:6" x14ac:dyDescent="0.25">
      <c r="D137" s="644"/>
      <c r="E137" s="644"/>
      <c r="F137" s="644"/>
    </row>
    <row r="138" spans="4:6" x14ac:dyDescent="0.25">
      <c r="D138" s="644"/>
      <c r="E138" s="644"/>
      <c r="F138" s="644"/>
    </row>
    <row r="139" spans="4:6" x14ac:dyDescent="0.25">
      <c r="D139" s="644"/>
      <c r="E139" s="644"/>
      <c r="F139" s="644"/>
    </row>
    <row r="140" spans="4:6" x14ac:dyDescent="0.25">
      <c r="D140" s="644"/>
      <c r="E140" s="644"/>
      <c r="F140" s="644"/>
    </row>
    <row r="141" spans="4:6" x14ac:dyDescent="0.25">
      <c r="D141" s="644"/>
      <c r="E141" s="644"/>
      <c r="F141" s="644"/>
    </row>
    <row r="142" spans="4:6" x14ac:dyDescent="0.25">
      <c r="D142" s="644"/>
      <c r="E142" s="644"/>
      <c r="F142" s="644"/>
    </row>
  </sheetData>
  <sheetProtection sheet="1" objects="1" scenarios="1"/>
  <mergeCells count="6">
    <mergeCell ref="F3:F4"/>
    <mergeCell ref="A3:A4"/>
    <mergeCell ref="B3:B4"/>
    <mergeCell ref="C3:C4"/>
    <mergeCell ref="D3:D4"/>
    <mergeCell ref="E3:E4"/>
  </mergeCells>
  <printOptions horizontalCentered="1"/>
  <pageMargins left="0.25" right="0.25" top="0.35" bottom="0.35" header="0.25" footer="0.25"/>
  <pageSetup orientation="landscape" r:id="rId1"/>
  <headerFooter>
    <oddFooter>&amp;R&amp;"Arial,Bold"Activities Fund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2"/>
  <sheetViews>
    <sheetView showZeros="0" topLeftCell="A7" zoomScaleNormal="100" workbookViewId="0">
      <selection activeCell="F35" sqref="F35"/>
    </sheetView>
  </sheetViews>
  <sheetFormatPr defaultColWidth="9.109375" defaultRowHeight="14.4" customHeight="1" x14ac:dyDescent="0.2"/>
  <cols>
    <col min="1" max="1" width="4.6640625" style="182" customWidth="1"/>
    <col min="2" max="2" width="55.6640625" style="182" customWidth="1"/>
    <col min="3" max="3" width="8.6640625" style="182" customWidth="1"/>
    <col min="4" max="6" width="21.6640625" style="182" customWidth="1"/>
    <col min="7" max="8" width="9.109375" style="182"/>
    <col min="9" max="9" width="26.5546875" style="182" customWidth="1"/>
    <col min="10" max="10" width="9.109375" style="182"/>
    <col min="11" max="15" width="13.6640625" style="182" customWidth="1"/>
    <col min="16" max="88" width="9.109375" style="182"/>
    <col min="89" max="89" width="8.88671875" style="182" customWidth="1"/>
    <col min="90" max="16384" width="9.109375" style="182"/>
  </cols>
  <sheetData>
    <row r="1" spans="1:32" ht="14.4" customHeight="1" thickBot="1" x14ac:dyDescent="0.3">
      <c r="A1" s="611" t="s">
        <v>13</v>
      </c>
      <c r="B1" s="611"/>
      <c r="C1" s="611"/>
      <c r="D1" s="611"/>
      <c r="E1" s="523" t="s">
        <v>252</v>
      </c>
      <c r="F1" s="612" t="str">
        <f>'Basic Data Input'!B3</f>
        <v>84-0003</v>
      </c>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row>
    <row r="2" spans="1:32" ht="3" customHeight="1" thickBot="1" x14ac:dyDescent="0.3">
      <c r="A2" s="611"/>
      <c r="B2" s="611"/>
      <c r="C2" s="611"/>
      <c r="D2" s="611"/>
      <c r="E2" s="653"/>
      <c r="F2" s="654"/>
      <c r="G2" s="264"/>
      <c r="H2" s="264"/>
      <c r="I2" s="264"/>
      <c r="J2" s="264"/>
      <c r="K2" s="264"/>
      <c r="L2" s="264"/>
      <c r="M2" s="264"/>
      <c r="N2" s="264"/>
      <c r="O2" s="264"/>
      <c r="P2" s="264"/>
      <c r="Q2" s="264"/>
      <c r="R2" s="264"/>
      <c r="S2" s="264"/>
      <c r="T2" s="264"/>
      <c r="U2" s="264"/>
      <c r="V2" s="264"/>
      <c r="W2" s="264"/>
      <c r="X2" s="264"/>
      <c r="Y2" s="264"/>
      <c r="Z2" s="264"/>
      <c r="AA2" s="264"/>
      <c r="AB2" s="264"/>
      <c r="AC2" s="264"/>
      <c r="AD2" s="264"/>
      <c r="AE2" s="264"/>
      <c r="AF2" s="264"/>
    </row>
    <row r="3" spans="1:32" ht="18" customHeight="1" x14ac:dyDescent="0.2">
      <c r="A3" s="930" t="s">
        <v>49</v>
      </c>
      <c r="B3" s="934" t="s">
        <v>648</v>
      </c>
      <c r="C3" s="932" t="s">
        <v>333</v>
      </c>
      <c r="D3" s="928" t="s">
        <v>619</v>
      </c>
      <c r="E3" s="928" t="s">
        <v>620</v>
      </c>
      <c r="F3" s="922" t="s">
        <v>621</v>
      </c>
      <c r="G3" s="264"/>
      <c r="H3" s="264"/>
      <c r="I3" s="264"/>
      <c r="J3" s="264"/>
      <c r="K3" s="264"/>
      <c r="L3" s="264"/>
      <c r="M3" s="264"/>
      <c r="N3" s="264"/>
      <c r="O3" s="264"/>
      <c r="P3" s="264"/>
      <c r="Q3" s="264"/>
      <c r="R3" s="264"/>
      <c r="S3" s="264"/>
      <c r="T3" s="264"/>
      <c r="U3" s="264"/>
      <c r="V3" s="264"/>
      <c r="W3" s="264"/>
      <c r="X3" s="264"/>
      <c r="Y3" s="264"/>
      <c r="Z3" s="264"/>
      <c r="AA3" s="264"/>
      <c r="AB3" s="264"/>
      <c r="AC3" s="264"/>
      <c r="AD3" s="264"/>
      <c r="AE3" s="264"/>
      <c r="AF3" s="264"/>
    </row>
    <row r="4" spans="1:32" ht="18" customHeight="1" thickBot="1" x14ac:dyDescent="0.25">
      <c r="A4" s="931"/>
      <c r="B4" s="935"/>
      <c r="C4" s="933"/>
      <c r="D4" s="929"/>
      <c r="E4" s="929"/>
      <c r="F4" s="923"/>
      <c r="G4" s="264"/>
      <c r="H4" s="264"/>
      <c r="I4" s="264"/>
      <c r="J4" s="264"/>
      <c r="K4" s="264"/>
      <c r="L4" s="264"/>
      <c r="M4" s="264"/>
      <c r="N4" s="264"/>
      <c r="O4" s="264"/>
      <c r="P4" s="264"/>
      <c r="Q4" s="264"/>
      <c r="R4" s="264"/>
      <c r="S4" s="264"/>
      <c r="T4" s="264"/>
      <c r="U4" s="264"/>
      <c r="V4" s="264"/>
      <c r="W4" s="264"/>
      <c r="X4" s="264"/>
      <c r="Y4" s="264"/>
      <c r="Z4" s="264"/>
      <c r="AA4" s="264"/>
      <c r="AB4" s="264"/>
      <c r="AC4" s="264"/>
      <c r="AD4" s="264"/>
      <c r="AE4" s="264"/>
      <c r="AF4" s="264"/>
    </row>
    <row r="5" spans="1:32" ht="14.4" customHeight="1" x14ac:dyDescent="0.25">
      <c r="A5" s="613">
        <f>ROWS(A$5:A5)</f>
        <v>1</v>
      </c>
      <c r="B5" s="614" t="s">
        <v>81</v>
      </c>
      <c r="C5" s="615"/>
      <c r="D5" s="616"/>
      <c r="E5" s="616"/>
      <c r="F5" s="617"/>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row>
    <row r="6" spans="1:32" ht="14.4" customHeight="1" x14ac:dyDescent="0.25">
      <c r="A6" s="613">
        <f>ROWS(A$5:A6)</f>
        <v>2</v>
      </c>
      <c r="B6" s="201" t="s">
        <v>191</v>
      </c>
      <c r="C6" s="202">
        <v>100</v>
      </c>
      <c r="D6" s="313">
        <v>96383</v>
      </c>
      <c r="E6" s="313">
        <v>98000</v>
      </c>
      <c r="F6" s="314">
        <v>108000</v>
      </c>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row>
    <row r="7" spans="1:32" ht="14.4" customHeight="1" x14ac:dyDescent="0.25">
      <c r="A7" s="613">
        <f>ROWS(A$5:A7)</f>
        <v>3</v>
      </c>
      <c r="B7" s="201" t="s">
        <v>192</v>
      </c>
      <c r="C7" s="202">
        <v>200</v>
      </c>
      <c r="D7" s="313">
        <v>15364</v>
      </c>
      <c r="E7" s="313">
        <v>16160</v>
      </c>
      <c r="F7" s="314">
        <v>19350</v>
      </c>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row>
    <row r="8" spans="1:32" ht="14.4" customHeight="1" x14ac:dyDescent="0.25">
      <c r="A8" s="613">
        <f>ROWS(A$5:A8)</f>
        <v>4</v>
      </c>
      <c r="B8" s="201" t="s">
        <v>193</v>
      </c>
      <c r="C8" s="202">
        <v>300</v>
      </c>
      <c r="D8" s="313">
        <v>5747</v>
      </c>
      <c r="E8" s="313">
        <v>3500</v>
      </c>
      <c r="F8" s="314">
        <v>7000</v>
      </c>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row>
    <row r="9" spans="1:32" ht="14.4" customHeight="1" x14ac:dyDescent="0.25">
      <c r="A9" s="613">
        <f>ROWS(A$5:A9)</f>
        <v>5</v>
      </c>
      <c r="B9" s="201" t="s">
        <v>194</v>
      </c>
      <c r="C9" s="202">
        <v>400</v>
      </c>
      <c r="D9" s="313"/>
      <c r="E9" s="313">
        <v>5600</v>
      </c>
      <c r="F9" s="314">
        <v>9000</v>
      </c>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row>
    <row r="10" spans="1:32" ht="14.4" customHeight="1" x14ac:dyDescent="0.25">
      <c r="A10" s="613">
        <f>ROWS(A$5:A10)</f>
        <v>6</v>
      </c>
      <c r="B10" s="201" t="s">
        <v>195</v>
      </c>
      <c r="C10" s="202">
        <v>470</v>
      </c>
      <c r="D10" s="313">
        <v>156383</v>
      </c>
      <c r="E10" s="313">
        <v>135000</v>
      </c>
      <c r="F10" s="314">
        <v>167000</v>
      </c>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row>
    <row r="11" spans="1:32" ht="14.4" customHeight="1" x14ac:dyDescent="0.25">
      <c r="A11" s="613">
        <f>ROWS(A$5:A11)</f>
        <v>7</v>
      </c>
      <c r="B11" s="201" t="s">
        <v>196</v>
      </c>
      <c r="C11" s="202">
        <v>500</v>
      </c>
      <c r="D11" s="313"/>
      <c r="E11" s="313"/>
      <c r="F11" s="314">
        <v>17300</v>
      </c>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row>
    <row r="12" spans="1:32" ht="14.4" customHeight="1" x14ac:dyDescent="0.25">
      <c r="A12" s="613">
        <f>ROWS(A$5:A12)</f>
        <v>8</v>
      </c>
      <c r="B12" s="12" t="s">
        <v>669</v>
      </c>
      <c r="C12" s="11">
        <v>670</v>
      </c>
      <c r="D12" s="313">
        <v>695</v>
      </c>
      <c r="E12" s="313"/>
      <c r="F12" s="314">
        <v>3000</v>
      </c>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row>
    <row r="13" spans="1:32" ht="14.4" customHeight="1" x14ac:dyDescent="0.25">
      <c r="A13" s="613">
        <f>ROWS(A$5:A13)</f>
        <v>9</v>
      </c>
      <c r="B13" s="12"/>
      <c r="C13" s="11">
        <v>480</v>
      </c>
      <c r="D13" s="313"/>
      <c r="E13" s="313"/>
      <c r="F13" s="314">
        <v>5000</v>
      </c>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row>
    <row r="14" spans="1:32" ht="14.4" customHeight="1" x14ac:dyDescent="0.25">
      <c r="A14" s="613">
        <f>ROWS(A$5:A14)</f>
        <v>10</v>
      </c>
      <c r="B14" s="12"/>
      <c r="C14" s="11"/>
      <c r="D14" s="313"/>
      <c r="E14" s="313"/>
      <c r="F14" s="31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row>
    <row r="15" spans="1:32" ht="14.4" customHeight="1" x14ac:dyDescent="0.25">
      <c r="A15" s="613">
        <f>ROWS(A$5:A15)</f>
        <v>11</v>
      </c>
      <c r="B15" s="201" t="s">
        <v>173</v>
      </c>
      <c r="C15" s="202">
        <v>755</v>
      </c>
      <c r="D15" s="313"/>
      <c r="E15" s="313"/>
      <c r="F15" s="31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row>
    <row r="16" spans="1:32" ht="14.4" customHeight="1" x14ac:dyDescent="0.25">
      <c r="A16" s="613">
        <f>ROWS(A$5:A16)</f>
        <v>12</v>
      </c>
      <c r="B16" s="201" t="s">
        <v>174</v>
      </c>
      <c r="C16" s="11"/>
      <c r="D16" s="618">
        <f>ROUND(SUM(D6:D15),2)</f>
        <v>274572</v>
      </c>
      <c r="E16" s="618">
        <f>ROUND(SUM(E6:E15),2)</f>
        <v>258260</v>
      </c>
      <c r="F16" s="619"/>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row>
    <row r="17" spans="1:32" ht="14.4" customHeight="1" x14ac:dyDescent="0.25">
      <c r="A17" s="613">
        <f>ROWS(A$5:A17)</f>
        <v>13</v>
      </c>
      <c r="B17" s="620" t="s">
        <v>175</v>
      </c>
      <c r="C17" s="11"/>
      <c r="D17" s="622"/>
      <c r="E17" s="622"/>
      <c r="F17" s="623">
        <f>ROUND(SUM(F6:F15),2)</f>
        <v>335650</v>
      </c>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row>
    <row r="18" spans="1:32" ht="14.4" customHeight="1" x14ac:dyDescent="0.25">
      <c r="A18" s="613">
        <f>ROWS(A$5:A18)</f>
        <v>14</v>
      </c>
      <c r="B18" s="201" t="s">
        <v>103</v>
      </c>
      <c r="C18" s="11"/>
      <c r="D18" s="622"/>
      <c r="E18" s="622"/>
      <c r="F18" s="31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row>
    <row r="19" spans="1:32" ht="14.4" customHeight="1" thickBot="1" x14ac:dyDescent="0.3">
      <c r="A19" s="613">
        <f>ROWS(A$5:A19)</f>
        <v>15</v>
      </c>
      <c r="B19" s="201" t="s">
        <v>104</v>
      </c>
      <c r="C19" s="11"/>
      <c r="D19" s="622"/>
      <c r="E19" s="622"/>
      <c r="F19" s="623">
        <f>IF((F17+F18)&lt;&gt;F37,"Budget Not Balanced",ROUND(F17+F18,2))</f>
        <v>335650</v>
      </c>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row>
    <row r="20" spans="1:32" ht="14.4" customHeight="1" x14ac:dyDescent="0.25">
      <c r="A20" s="625">
        <f>ROWS(A$5:A20)</f>
        <v>16</v>
      </c>
      <c r="B20" s="626" t="s">
        <v>322</v>
      </c>
      <c r="C20" s="627"/>
      <c r="D20" s="628"/>
      <c r="E20" s="628"/>
      <c r="F20" s="629"/>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row>
    <row r="21" spans="1:32" ht="14.4" customHeight="1" x14ac:dyDescent="0.25">
      <c r="A21" s="630">
        <f>ROWS(A$5:A21)</f>
        <v>17</v>
      </c>
      <c r="B21" s="631" t="s">
        <v>106</v>
      </c>
      <c r="C21" s="13"/>
      <c r="D21" s="303">
        <v>51209</v>
      </c>
      <c r="E21" s="303">
        <v>70785</v>
      </c>
      <c r="F21" s="304">
        <v>81025</v>
      </c>
      <c r="G21" s="264"/>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row>
    <row r="22" spans="1:32" ht="14.4" customHeight="1" x14ac:dyDescent="0.25">
      <c r="A22" s="630">
        <f>ROWS(A$5:A22)</f>
        <v>18</v>
      </c>
      <c r="B22" s="631" t="s">
        <v>107</v>
      </c>
      <c r="C22" s="13"/>
      <c r="D22" s="303"/>
      <c r="E22" s="303"/>
      <c r="F22" s="304"/>
      <c r="G22" s="264"/>
      <c r="H22" s="264"/>
      <c r="I22" s="264"/>
      <c r="J22" s="264"/>
      <c r="K22" s="264"/>
      <c r="L22" s="264"/>
      <c r="M22" s="264"/>
      <c r="N22" s="264"/>
      <c r="O22" s="264"/>
      <c r="P22" s="264"/>
      <c r="Q22" s="264"/>
      <c r="R22" s="264"/>
      <c r="S22" s="264"/>
      <c r="T22" s="264"/>
      <c r="U22" s="264"/>
      <c r="V22" s="264"/>
      <c r="W22" s="264"/>
      <c r="X22" s="264"/>
      <c r="Y22" s="264"/>
      <c r="Z22" s="264"/>
      <c r="AA22" s="264"/>
      <c r="AB22" s="264"/>
      <c r="AC22" s="264"/>
      <c r="AD22" s="264"/>
      <c r="AE22" s="264"/>
      <c r="AF22" s="264"/>
    </row>
    <row r="23" spans="1:32" ht="14.4" customHeight="1" x14ac:dyDescent="0.25">
      <c r="A23" s="630">
        <f>ROWS(A$5:A23)</f>
        <v>19</v>
      </c>
      <c r="B23" s="631" t="s">
        <v>109</v>
      </c>
      <c r="C23" s="13"/>
      <c r="D23" s="536">
        <f>ROUND(SUM(D21:D22),2)</f>
        <v>51209</v>
      </c>
      <c r="E23" s="536">
        <f>IF(SUM(E21:E22)&lt;&gt;D39,"Must = Col 1 Line 35",ROUND(SUM(E21:E22),2))</f>
        <v>70785</v>
      </c>
      <c r="F23" s="538">
        <f>IF(SUM(F21:F22)&lt;&gt;E39,"Must = Col 2 Line 35",ROUND(SUM(F21:F22),2))</f>
        <v>81025</v>
      </c>
      <c r="G23" s="264"/>
      <c r="H23" s="264"/>
      <c r="I23" s="264"/>
      <c r="J23" s="264"/>
      <c r="K23" s="264"/>
      <c r="L23" s="264"/>
      <c r="M23" s="264"/>
      <c r="N23" s="264"/>
      <c r="O23" s="264"/>
      <c r="P23" s="264"/>
      <c r="Q23" s="264"/>
      <c r="R23" s="264"/>
      <c r="S23" s="264"/>
      <c r="T23" s="264"/>
      <c r="U23" s="264"/>
      <c r="V23" s="264"/>
      <c r="W23" s="264"/>
      <c r="X23" s="264"/>
      <c r="Y23" s="264"/>
      <c r="Z23" s="264"/>
      <c r="AA23" s="264"/>
      <c r="AB23" s="264"/>
      <c r="AC23" s="264"/>
      <c r="AD23" s="264"/>
      <c r="AE23" s="264"/>
      <c r="AF23" s="264"/>
    </row>
    <row r="24" spans="1:32" ht="14.4" customHeight="1" x14ac:dyDescent="0.25">
      <c r="A24" s="630">
        <f>ROWS(A$5:A24)</f>
        <v>20</v>
      </c>
      <c r="B24" s="634" t="s">
        <v>110</v>
      </c>
      <c r="C24" s="621"/>
      <c r="D24" s="622"/>
      <c r="E24" s="622"/>
      <c r="F24" s="619"/>
      <c r="G24" s="264"/>
      <c r="H24" s="264"/>
      <c r="I24" s="264"/>
      <c r="J24" s="264"/>
      <c r="K24" s="264"/>
      <c r="L24" s="264"/>
      <c r="M24" s="264"/>
      <c r="N24" s="264"/>
      <c r="O24" s="264"/>
      <c r="P24" s="264"/>
      <c r="Q24" s="264"/>
      <c r="R24" s="264"/>
      <c r="S24" s="264"/>
      <c r="T24" s="264"/>
      <c r="U24" s="264"/>
      <c r="V24" s="264"/>
      <c r="W24" s="264"/>
      <c r="X24" s="264"/>
      <c r="Y24" s="264"/>
      <c r="Z24" s="264"/>
      <c r="AA24" s="264"/>
      <c r="AB24" s="264"/>
      <c r="AC24" s="264"/>
      <c r="AD24" s="264"/>
      <c r="AE24" s="264"/>
      <c r="AF24" s="264"/>
    </row>
    <row r="25" spans="1:32" ht="14.4" customHeight="1" x14ac:dyDescent="0.25">
      <c r="A25" s="630">
        <f>ROWS(A$5:A25)</f>
        <v>21</v>
      </c>
      <c r="B25" s="631" t="s">
        <v>124</v>
      </c>
      <c r="C25" s="634">
        <v>1410</v>
      </c>
      <c r="D25" s="303"/>
      <c r="E25" s="303"/>
      <c r="F25" s="304"/>
      <c r="G25" s="264"/>
      <c r="H25" s="264"/>
      <c r="I25" s="264"/>
      <c r="J25" s="264"/>
      <c r="K25" s="264"/>
      <c r="L25" s="264"/>
      <c r="M25" s="264"/>
      <c r="N25" s="264"/>
      <c r="O25" s="264"/>
      <c r="P25" s="264"/>
      <c r="Q25" s="264"/>
      <c r="R25" s="264"/>
      <c r="S25" s="264"/>
      <c r="T25" s="264"/>
      <c r="U25" s="264"/>
      <c r="V25" s="264"/>
      <c r="W25" s="264"/>
      <c r="X25" s="264"/>
      <c r="Y25" s="264"/>
      <c r="Z25" s="264"/>
      <c r="AA25" s="264"/>
      <c r="AB25" s="264"/>
      <c r="AC25" s="264"/>
      <c r="AD25" s="264"/>
      <c r="AE25" s="264"/>
      <c r="AF25" s="264"/>
    </row>
    <row r="26" spans="1:32" ht="14.4" customHeight="1" x14ac:dyDescent="0.25">
      <c r="A26" s="630">
        <f>ROWS(A$5:A26)</f>
        <v>22</v>
      </c>
      <c r="B26" s="631" t="s">
        <v>197</v>
      </c>
      <c r="C26" s="634">
        <v>1720</v>
      </c>
      <c r="D26" s="303">
        <v>104113</v>
      </c>
      <c r="E26" s="303">
        <v>90000</v>
      </c>
      <c r="F26" s="304">
        <v>95000</v>
      </c>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c r="AD26" s="264"/>
      <c r="AE26" s="264"/>
      <c r="AF26" s="264"/>
    </row>
    <row r="27" spans="1:32" ht="14.4" customHeight="1" x14ac:dyDescent="0.25">
      <c r="A27" s="630">
        <f>ROWS(A$5:A27)</f>
        <v>23</v>
      </c>
      <c r="B27" s="14" t="s">
        <v>668</v>
      </c>
      <c r="C27" s="13"/>
      <c r="D27" s="313">
        <v>12230</v>
      </c>
      <c r="E27" s="313">
        <v>15500</v>
      </c>
      <c r="F27" s="314">
        <v>13000</v>
      </c>
      <c r="G27" s="264"/>
      <c r="H27" s="264"/>
      <c r="I27" s="264"/>
      <c r="J27" s="264"/>
      <c r="K27" s="264"/>
      <c r="L27" s="264"/>
      <c r="M27" s="264"/>
      <c r="N27" s="264"/>
      <c r="O27" s="264"/>
      <c r="P27" s="264"/>
      <c r="Q27" s="264"/>
      <c r="R27" s="264"/>
      <c r="S27" s="264"/>
      <c r="T27" s="264"/>
      <c r="U27" s="264"/>
      <c r="V27" s="264"/>
      <c r="W27" s="264"/>
      <c r="X27" s="264"/>
      <c r="Y27" s="264"/>
      <c r="Z27" s="264"/>
      <c r="AA27" s="264"/>
      <c r="AB27" s="264"/>
      <c r="AC27" s="264"/>
      <c r="AD27" s="264"/>
      <c r="AE27" s="264"/>
      <c r="AF27" s="264"/>
    </row>
    <row r="28" spans="1:32" ht="14.4" customHeight="1" x14ac:dyDescent="0.25">
      <c r="A28" s="630">
        <f>ROWS(A$5:A28)</f>
        <v>24</v>
      </c>
      <c r="B28" s="634" t="s">
        <v>134</v>
      </c>
      <c r="C28" s="621"/>
      <c r="D28" s="622"/>
      <c r="E28" s="622"/>
      <c r="F28" s="619"/>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row>
    <row r="29" spans="1:32" ht="14.4" customHeight="1" x14ac:dyDescent="0.25">
      <c r="A29" s="630">
        <f>ROWS(A$5:A29)</f>
        <v>25</v>
      </c>
      <c r="B29" s="631" t="s">
        <v>198</v>
      </c>
      <c r="C29" s="634">
        <v>3150</v>
      </c>
      <c r="D29" s="303">
        <v>1695</v>
      </c>
      <c r="E29" s="303">
        <v>1600</v>
      </c>
      <c r="F29" s="304">
        <v>1600</v>
      </c>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row>
    <row r="30" spans="1:32" ht="14.4" customHeight="1" x14ac:dyDescent="0.25">
      <c r="A30" s="630">
        <f>ROWS(A$5:A30)</f>
        <v>26</v>
      </c>
      <c r="B30" s="14"/>
      <c r="C30" s="13"/>
      <c r="D30" s="313"/>
      <c r="E30" s="313"/>
      <c r="F30" s="31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row>
    <row r="31" spans="1:32" ht="14.4" customHeight="1" x14ac:dyDescent="0.25">
      <c r="A31" s="630">
        <f>ROWS(A$5:A31)</f>
        <v>27</v>
      </c>
      <c r="B31" s="634" t="s">
        <v>147</v>
      </c>
      <c r="C31" s="621"/>
      <c r="D31" s="622"/>
      <c r="E31" s="622"/>
      <c r="F31" s="619"/>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row>
    <row r="32" spans="1:32" ht="14.4" customHeight="1" x14ac:dyDescent="0.25">
      <c r="A32" s="630">
        <f>ROWS(A$5:A32)</f>
        <v>28</v>
      </c>
      <c r="B32" s="631" t="s">
        <v>199</v>
      </c>
      <c r="C32" s="634">
        <v>4800</v>
      </c>
      <c r="D32" s="303">
        <v>126110</v>
      </c>
      <c r="E32" s="303">
        <v>111400</v>
      </c>
      <c r="F32" s="304">
        <v>115025</v>
      </c>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row>
    <row r="33" spans="1:32" ht="14.4" customHeight="1" x14ac:dyDescent="0.25">
      <c r="A33" s="630">
        <f>ROWS(A$5:A33)</f>
        <v>29</v>
      </c>
      <c r="B33" s="631"/>
      <c r="C33" s="634"/>
      <c r="D33" s="303"/>
      <c r="E33" s="303"/>
      <c r="F33" s="30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row>
    <row r="34" spans="1:32" ht="14.4" customHeight="1" x14ac:dyDescent="0.25">
      <c r="A34" s="630">
        <f>ROWS(A$5:A34)</f>
        <v>30</v>
      </c>
      <c r="B34" s="634" t="s">
        <v>155</v>
      </c>
      <c r="C34" s="635"/>
      <c r="D34" s="540"/>
      <c r="E34" s="540"/>
      <c r="F34" s="537"/>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row>
    <row r="35" spans="1:32" ht="14.4" customHeight="1" x14ac:dyDescent="0.25">
      <c r="A35" s="630">
        <f>ROWS(A$5:A35)</f>
        <v>31</v>
      </c>
      <c r="B35" s="631" t="s">
        <v>176</v>
      </c>
      <c r="C35" s="634">
        <v>5500</v>
      </c>
      <c r="D35" s="303">
        <v>50000</v>
      </c>
      <c r="E35" s="303">
        <v>50000</v>
      </c>
      <c r="F35" s="304">
        <v>30000</v>
      </c>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row>
    <row r="36" spans="1:32" ht="14.4" customHeight="1" x14ac:dyDescent="0.25">
      <c r="A36" s="630">
        <f>ROWS(A$5:A36)</f>
        <v>32</v>
      </c>
      <c r="B36" s="14"/>
      <c r="C36" s="13"/>
      <c r="D36" s="303"/>
      <c r="E36" s="303"/>
      <c r="F36" s="30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row>
    <row r="37" spans="1:32" ht="14.4" customHeight="1" x14ac:dyDescent="0.25">
      <c r="A37" s="630">
        <f>ROWS(A$5:A37)</f>
        <v>33</v>
      </c>
      <c r="B37" s="631" t="s">
        <v>166</v>
      </c>
      <c r="C37" s="13"/>
      <c r="D37" s="536">
        <f>ROUND(SUM(D23:D36),2)</f>
        <v>345357</v>
      </c>
      <c r="E37" s="536">
        <f>ROUND(SUM(E23:E36),2)</f>
        <v>339285</v>
      </c>
      <c r="F37" s="538">
        <f>ROUND(SUM(F23:F36),2)</f>
        <v>335650</v>
      </c>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row>
    <row r="38" spans="1:32" ht="14.4" customHeight="1" x14ac:dyDescent="0.25">
      <c r="A38" s="630">
        <f>ROWS(A$5:A38)</f>
        <v>34</v>
      </c>
      <c r="B38" s="631" t="s">
        <v>177</v>
      </c>
      <c r="C38" s="13"/>
      <c r="D38" s="536">
        <f>D16</f>
        <v>274572</v>
      </c>
      <c r="E38" s="536">
        <f>E16</f>
        <v>258260</v>
      </c>
      <c r="F38" s="537"/>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row>
    <row r="39" spans="1:32" ht="14.4" customHeight="1" thickBot="1" x14ac:dyDescent="0.3">
      <c r="A39" s="636">
        <f>ROWS(A$5:A39)</f>
        <v>35</v>
      </c>
      <c r="B39" s="637" t="s">
        <v>168</v>
      </c>
      <c r="C39" s="15"/>
      <c r="D39" s="638">
        <f>ROUND(D37-D38,2)</f>
        <v>70785</v>
      </c>
      <c r="E39" s="638">
        <f>ROUND(E37-E38,2)</f>
        <v>81025</v>
      </c>
      <c r="F39" s="639"/>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row>
    <row r="40" spans="1:32" ht="6" customHeight="1" x14ac:dyDescent="0.2">
      <c r="A40" s="655"/>
      <c r="B40" s="656"/>
      <c r="C40" s="656"/>
      <c r="D40" s="657"/>
      <c r="E40" s="657"/>
      <c r="F40" s="658"/>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row>
    <row r="41" spans="1:32" ht="10.199999999999999" x14ac:dyDescent="0.2">
      <c r="A41" s="641" t="s">
        <v>200</v>
      </c>
      <c r="B41" s="641"/>
      <c r="C41" s="641"/>
      <c r="D41" s="642"/>
      <c r="E41" s="642"/>
      <c r="F41" s="640"/>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row>
    <row r="42" spans="1:32" ht="3" hidden="1" customHeight="1" x14ac:dyDescent="0.2">
      <c r="D42" s="640"/>
      <c r="E42" s="640"/>
      <c r="F42" s="640"/>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row>
    <row r="43" spans="1:32" ht="10.199999999999999" hidden="1" x14ac:dyDescent="0.2">
      <c r="A43" s="182" t="s">
        <v>179</v>
      </c>
      <c r="D43" s="640"/>
      <c r="E43" s="640"/>
      <c r="F43" s="643" t="s">
        <v>201</v>
      </c>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row>
    <row r="44" spans="1:32" ht="14.4" customHeight="1" x14ac:dyDescent="0.25">
      <c r="A44" s="188"/>
      <c r="B44" s="188"/>
      <c r="C44" s="188"/>
      <c r="D44" s="644"/>
      <c r="E44" s="644"/>
      <c r="F44" s="64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row>
    <row r="45" spans="1:32" ht="6" customHeight="1" x14ac:dyDescent="0.25">
      <c r="A45" s="188"/>
      <c r="B45" s="188"/>
      <c r="C45" s="188"/>
      <c r="D45" s="644"/>
      <c r="E45" s="644"/>
      <c r="F45" s="64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row>
    <row r="46" spans="1:32" ht="14.4" customHeight="1" x14ac:dyDescent="0.25">
      <c r="A46" s="188"/>
      <c r="B46" s="188"/>
      <c r="C46" s="188"/>
      <c r="D46" s="644"/>
      <c r="E46" s="644"/>
      <c r="F46" s="644"/>
      <c r="G46" s="264"/>
      <c r="H46" s="264"/>
      <c r="I46" s="264"/>
      <c r="J46" s="264"/>
      <c r="K46" s="264"/>
      <c r="L46" s="264"/>
      <c r="M46" s="264"/>
      <c r="N46" s="264"/>
      <c r="O46" s="264"/>
      <c r="P46" s="264"/>
      <c r="Q46" s="264"/>
      <c r="R46" s="264"/>
      <c r="S46" s="264"/>
      <c r="T46" s="264"/>
      <c r="U46" s="264"/>
      <c r="V46" s="264"/>
      <c r="W46" s="264"/>
      <c r="X46" s="264"/>
      <c r="Y46" s="264"/>
      <c r="Z46" s="264"/>
      <c r="AA46" s="264"/>
      <c r="AB46" s="264"/>
      <c r="AC46" s="264"/>
      <c r="AD46" s="264"/>
      <c r="AE46" s="264"/>
      <c r="AF46" s="264"/>
    </row>
    <row r="47" spans="1:32" ht="14.4" customHeight="1" x14ac:dyDescent="0.25">
      <c r="A47" s="188"/>
      <c r="B47" s="188"/>
      <c r="C47" s="188"/>
      <c r="D47" s="644"/>
      <c r="E47" s="644"/>
      <c r="F47" s="64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row>
    <row r="48" spans="1:32" ht="14.4" customHeight="1" x14ac:dyDescent="0.25">
      <c r="A48" s="188"/>
      <c r="B48" s="188"/>
      <c r="C48" s="188"/>
      <c r="D48" s="644"/>
      <c r="E48" s="644"/>
      <c r="F48" s="64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row>
    <row r="49" spans="1:32" ht="14.4" customHeight="1" x14ac:dyDescent="0.25">
      <c r="A49" s="188"/>
      <c r="B49" s="188"/>
      <c r="C49" s="188"/>
      <c r="D49" s="644"/>
      <c r="E49" s="644"/>
      <c r="F49" s="64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row>
    <row r="50" spans="1:32" ht="14.4" customHeight="1" x14ac:dyDescent="0.25">
      <c r="A50" s="188"/>
      <c r="B50" s="188"/>
      <c r="C50" s="188"/>
      <c r="D50" s="644"/>
      <c r="E50" s="644"/>
      <c r="F50" s="64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row>
    <row r="51" spans="1:32" ht="14.4" customHeight="1" x14ac:dyDescent="0.25">
      <c r="A51" s="188"/>
      <c r="B51" s="188"/>
      <c r="C51" s="188"/>
      <c r="D51" s="644"/>
      <c r="E51" s="644"/>
      <c r="F51" s="64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row>
    <row r="52" spans="1:32" ht="14.4" customHeight="1" x14ac:dyDescent="0.25">
      <c r="A52" s="188"/>
      <c r="B52" s="188"/>
      <c r="C52" s="188"/>
      <c r="D52" s="644"/>
      <c r="E52" s="644"/>
      <c r="F52" s="64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row>
    <row r="53" spans="1:32" ht="14.4" customHeight="1" x14ac:dyDescent="0.25">
      <c r="A53" s="188"/>
      <c r="B53" s="188"/>
      <c r="C53" s="188"/>
      <c r="D53" s="644"/>
      <c r="E53" s="644"/>
      <c r="F53" s="64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row>
    <row r="54" spans="1:32" ht="14.4" customHeight="1" x14ac:dyDescent="0.25">
      <c r="A54" s="188"/>
      <c r="B54" s="188"/>
      <c r="C54" s="188"/>
      <c r="D54" s="644"/>
      <c r="E54" s="644"/>
      <c r="F54" s="64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row>
    <row r="55" spans="1:32" ht="14.4" customHeight="1" x14ac:dyDescent="0.25">
      <c r="A55" s="188"/>
      <c r="B55" s="188"/>
      <c r="C55" s="188"/>
      <c r="D55" s="644"/>
      <c r="E55" s="644"/>
      <c r="F55" s="64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row>
    <row r="56" spans="1:32" ht="14.4" customHeight="1" x14ac:dyDescent="0.25">
      <c r="A56" s="188"/>
      <c r="B56" s="188"/>
      <c r="C56" s="188"/>
      <c r="D56" s="644"/>
      <c r="E56" s="644"/>
      <c r="F56" s="64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row>
    <row r="57" spans="1:32" ht="14.4" customHeight="1" x14ac:dyDescent="0.25">
      <c r="A57" s="188"/>
      <c r="B57" s="188"/>
      <c r="C57" s="188"/>
      <c r="D57" s="644"/>
      <c r="E57" s="644"/>
      <c r="F57" s="64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row>
    <row r="58" spans="1:32" ht="14.4" customHeight="1" x14ac:dyDescent="0.25">
      <c r="A58" s="188"/>
      <c r="B58" s="188"/>
      <c r="C58" s="188"/>
      <c r="D58" s="644"/>
      <c r="E58" s="644"/>
      <c r="F58" s="64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row>
    <row r="59" spans="1:32" ht="14.4" customHeight="1" x14ac:dyDescent="0.25">
      <c r="A59" s="188"/>
      <c r="B59" s="188"/>
      <c r="C59" s="188"/>
      <c r="D59" s="644"/>
      <c r="E59" s="644"/>
      <c r="F59" s="64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row>
    <row r="60" spans="1:32" ht="14.4" customHeight="1" x14ac:dyDescent="0.25">
      <c r="A60" s="188"/>
      <c r="B60" s="188"/>
      <c r="C60" s="188"/>
      <c r="D60" s="644"/>
      <c r="E60" s="644"/>
      <c r="F60" s="64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row>
    <row r="61" spans="1:32" ht="14.4" customHeight="1" x14ac:dyDescent="0.25">
      <c r="A61" s="188"/>
      <c r="B61" s="188"/>
      <c r="C61" s="188"/>
      <c r="D61" s="644"/>
      <c r="E61" s="644"/>
      <c r="F61" s="64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row>
    <row r="62" spans="1:32" ht="14.4" customHeight="1" x14ac:dyDescent="0.25">
      <c r="A62" s="188"/>
      <c r="B62" s="188"/>
      <c r="C62" s="188"/>
      <c r="D62" s="644"/>
      <c r="E62" s="644"/>
      <c r="F62" s="644"/>
    </row>
    <row r="63" spans="1:32" ht="14.4" customHeight="1" x14ac:dyDescent="0.25">
      <c r="A63" s="188"/>
      <c r="B63" s="188"/>
      <c r="C63" s="188"/>
      <c r="D63" s="644"/>
      <c r="E63" s="644"/>
      <c r="F63" s="644"/>
    </row>
    <row r="64" spans="1:32" ht="14.4" customHeight="1" x14ac:dyDescent="0.25">
      <c r="A64" s="188"/>
      <c r="B64" s="188"/>
      <c r="C64" s="188"/>
      <c r="D64" s="644"/>
      <c r="E64" s="644"/>
      <c r="F64" s="644"/>
    </row>
    <row r="65" spans="1:6" ht="14.4" customHeight="1" x14ac:dyDescent="0.25">
      <c r="A65" s="188"/>
      <c r="B65" s="188"/>
      <c r="C65" s="188"/>
      <c r="D65" s="644"/>
      <c r="E65" s="644"/>
      <c r="F65" s="644"/>
    </row>
    <row r="66" spans="1:6" ht="14.4" customHeight="1" x14ac:dyDescent="0.25">
      <c r="A66" s="188"/>
      <c r="B66" s="188"/>
      <c r="C66" s="188"/>
      <c r="D66" s="644"/>
      <c r="E66" s="644"/>
      <c r="F66" s="644"/>
    </row>
    <row r="67" spans="1:6" ht="14.4" customHeight="1" x14ac:dyDescent="0.25">
      <c r="A67" s="188"/>
      <c r="B67" s="188"/>
      <c r="C67" s="188"/>
      <c r="D67" s="644"/>
      <c r="E67" s="644"/>
      <c r="F67" s="644"/>
    </row>
    <row r="68" spans="1:6" ht="14.4" customHeight="1" x14ac:dyDescent="0.25">
      <c r="A68" s="188"/>
      <c r="B68" s="188"/>
      <c r="C68" s="188"/>
      <c r="D68" s="644"/>
      <c r="E68" s="644"/>
      <c r="F68" s="644"/>
    </row>
    <row r="69" spans="1:6" ht="14.4" customHeight="1" x14ac:dyDescent="0.25">
      <c r="A69" s="188"/>
      <c r="B69" s="188"/>
      <c r="C69" s="188"/>
      <c r="D69" s="644"/>
      <c r="E69" s="644"/>
      <c r="F69" s="644"/>
    </row>
    <row r="70" spans="1:6" ht="14.4" customHeight="1" x14ac:dyDescent="0.25">
      <c r="A70" s="188"/>
      <c r="B70" s="188"/>
      <c r="C70" s="188"/>
      <c r="D70" s="644"/>
      <c r="E70" s="644"/>
      <c r="F70" s="644"/>
    </row>
    <row r="71" spans="1:6" ht="14.4" customHeight="1" x14ac:dyDescent="0.25">
      <c r="A71" s="188"/>
      <c r="B71" s="188"/>
      <c r="C71" s="188"/>
      <c r="D71" s="644"/>
      <c r="E71" s="644"/>
      <c r="F71" s="644"/>
    </row>
    <row r="72" spans="1:6" ht="14.4" customHeight="1" x14ac:dyDescent="0.25">
      <c r="A72" s="188"/>
      <c r="B72" s="188"/>
      <c r="C72" s="188"/>
      <c r="D72" s="644"/>
      <c r="E72" s="644"/>
      <c r="F72" s="644"/>
    </row>
    <row r="73" spans="1:6" ht="14.4" customHeight="1" x14ac:dyDescent="0.25">
      <c r="A73" s="188"/>
      <c r="B73" s="188"/>
      <c r="C73" s="188"/>
      <c r="D73" s="644"/>
      <c r="E73" s="644"/>
      <c r="F73" s="644"/>
    </row>
    <row r="74" spans="1:6" ht="14.4" customHeight="1" x14ac:dyDescent="0.25">
      <c r="A74" s="188"/>
      <c r="B74" s="188"/>
      <c r="C74" s="188"/>
      <c r="D74" s="644"/>
      <c r="E74" s="644"/>
      <c r="F74" s="644"/>
    </row>
    <row r="75" spans="1:6" ht="14.4" customHeight="1" x14ac:dyDescent="0.25">
      <c r="A75" s="188"/>
      <c r="B75" s="188"/>
      <c r="C75" s="188"/>
      <c r="D75" s="644"/>
      <c r="E75" s="644"/>
      <c r="F75" s="644"/>
    </row>
    <row r="76" spans="1:6" ht="14.4" customHeight="1" x14ac:dyDescent="0.25">
      <c r="A76" s="188"/>
      <c r="B76" s="188"/>
      <c r="C76" s="188"/>
      <c r="D76" s="644"/>
      <c r="E76" s="644"/>
      <c r="F76" s="644"/>
    </row>
    <row r="77" spans="1:6" ht="14.4" customHeight="1" x14ac:dyDescent="0.25">
      <c r="A77" s="188"/>
      <c r="B77" s="188"/>
      <c r="C77" s="188"/>
      <c r="D77" s="644"/>
      <c r="E77" s="644"/>
      <c r="F77" s="644"/>
    </row>
    <row r="78" spans="1:6" ht="14.4" customHeight="1" x14ac:dyDescent="0.25">
      <c r="A78" s="188"/>
      <c r="B78" s="188"/>
      <c r="C78" s="188"/>
      <c r="D78" s="644"/>
      <c r="E78" s="644"/>
      <c r="F78" s="644"/>
    </row>
    <row r="79" spans="1:6" ht="14.4" customHeight="1" x14ac:dyDescent="0.25">
      <c r="A79" s="188"/>
      <c r="B79" s="188"/>
      <c r="C79" s="188"/>
      <c r="D79" s="644"/>
      <c r="E79" s="644"/>
      <c r="F79" s="644"/>
    </row>
    <row r="80" spans="1:6" ht="14.4" customHeight="1" x14ac:dyDescent="0.25">
      <c r="A80" s="188"/>
      <c r="B80" s="188"/>
      <c r="C80" s="188"/>
      <c r="D80" s="644"/>
      <c r="E80" s="644"/>
      <c r="F80" s="644"/>
    </row>
    <row r="81" spans="1:6" ht="6" customHeight="1" x14ac:dyDescent="0.25">
      <c r="A81" s="188"/>
      <c r="B81" s="188"/>
      <c r="C81" s="188"/>
      <c r="D81" s="644"/>
      <c r="E81" s="644"/>
      <c r="F81" s="644"/>
    </row>
    <row r="82" spans="1:6" ht="14.4" customHeight="1" x14ac:dyDescent="0.25">
      <c r="A82" s="188"/>
      <c r="B82" s="188"/>
      <c r="C82" s="188"/>
      <c r="D82" s="644"/>
      <c r="E82" s="644"/>
      <c r="F82" s="644"/>
    </row>
    <row r="83" spans="1:6" ht="6" customHeight="1" x14ac:dyDescent="0.25">
      <c r="A83" s="188"/>
      <c r="B83" s="188"/>
      <c r="C83" s="188"/>
      <c r="D83" s="644"/>
      <c r="E83" s="644"/>
      <c r="F83" s="644"/>
    </row>
    <row r="84" spans="1:6" ht="14.4" customHeight="1" x14ac:dyDescent="0.25">
      <c r="A84" s="188"/>
      <c r="B84" s="188"/>
      <c r="C84" s="188"/>
      <c r="D84" s="644"/>
      <c r="E84" s="644"/>
      <c r="F84" s="644"/>
    </row>
    <row r="85" spans="1:6" ht="3" customHeight="1" x14ac:dyDescent="0.25">
      <c r="A85" s="188"/>
      <c r="B85" s="188"/>
      <c r="C85" s="188"/>
      <c r="D85" s="644"/>
      <c r="E85" s="644"/>
      <c r="F85" s="644"/>
    </row>
    <row r="86" spans="1:6" ht="3" customHeight="1" x14ac:dyDescent="0.25">
      <c r="A86" s="188"/>
      <c r="B86" s="188"/>
      <c r="C86" s="188"/>
      <c r="D86" s="644"/>
      <c r="E86" s="644"/>
      <c r="F86" s="644"/>
    </row>
    <row r="87" spans="1:6" ht="14.4" customHeight="1" x14ac:dyDescent="0.25">
      <c r="A87" s="188"/>
      <c r="B87" s="188"/>
      <c r="C87" s="188"/>
      <c r="D87" s="644"/>
      <c r="E87" s="644"/>
      <c r="F87" s="644"/>
    </row>
    <row r="88" spans="1:6" ht="14.4" customHeight="1" x14ac:dyDescent="0.2">
      <c r="D88" s="640"/>
      <c r="E88" s="640"/>
      <c r="F88" s="640"/>
    </row>
    <row r="89" spans="1:6" ht="14.4" customHeight="1" x14ac:dyDescent="0.2">
      <c r="D89" s="640"/>
      <c r="E89" s="640"/>
      <c r="F89" s="640"/>
    </row>
    <row r="90" spans="1:6" ht="14.4" customHeight="1" x14ac:dyDescent="0.2">
      <c r="D90" s="640"/>
      <c r="E90" s="640"/>
      <c r="F90" s="640"/>
    </row>
    <row r="91" spans="1:6" ht="14.4" customHeight="1" x14ac:dyDescent="0.2">
      <c r="D91" s="640"/>
      <c r="E91" s="640"/>
      <c r="F91" s="640"/>
    </row>
    <row r="92" spans="1:6" ht="14.4" customHeight="1" x14ac:dyDescent="0.2">
      <c r="D92" s="640"/>
      <c r="E92" s="640"/>
      <c r="F92" s="640"/>
    </row>
    <row r="93" spans="1:6" ht="14.4" customHeight="1" x14ac:dyDescent="0.2">
      <c r="D93" s="640"/>
      <c r="E93" s="640"/>
      <c r="F93" s="640"/>
    </row>
    <row r="94" spans="1:6" ht="14.4" customHeight="1" x14ac:dyDescent="0.2">
      <c r="D94" s="640"/>
      <c r="E94" s="640"/>
      <c r="F94" s="640"/>
    </row>
    <row r="95" spans="1:6" ht="14.4" customHeight="1" x14ac:dyDescent="0.2">
      <c r="D95" s="640"/>
      <c r="E95" s="640"/>
      <c r="F95" s="640"/>
    </row>
    <row r="96" spans="1:6" ht="14.4" customHeight="1" x14ac:dyDescent="0.2">
      <c r="D96" s="640"/>
      <c r="E96" s="640"/>
      <c r="F96" s="640"/>
    </row>
    <row r="97" spans="4:6" ht="14.4" customHeight="1" x14ac:dyDescent="0.2">
      <c r="D97" s="640"/>
      <c r="E97" s="640"/>
      <c r="F97" s="640"/>
    </row>
    <row r="98" spans="4:6" ht="14.4" customHeight="1" x14ac:dyDescent="0.2">
      <c r="D98" s="640"/>
      <c r="E98" s="640"/>
      <c r="F98" s="640"/>
    </row>
    <row r="99" spans="4:6" ht="14.4" customHeight="1" x14ac:dyDescent="0.2">
      <c r="D99" s="640"/>
      <c r="E99" s="640"/>
      <c r="F99" s="640"/>
    </row>
    <row r="100" spans="4:6" ht="14.4" customHeight="1" x14ac:dyDescent="0.2">
      <c r="D100" s="640"/>
      <c r="E100" s="640"/>
      <c r="F100" s="640"/>
    </row>
    <row r="101" spans="4:6" ht="14.4" customHeight="1" x14ac:dyDescent="0.2">
      <c r="D101" s="640"/>
      <c r="E101" s="640"/>
      <c r="F101" s="640"/>
    </row>
    <row r="102" spans="4:6" ht="14.4" customHeight="1" x14ac:dyDescent="0.2">
      <c r="D102" s="640"/>
      <c r="E102" s="640"/>
      <c r="F102" s="640"/>
    </row>
    <row r="103" spans="4:6" ht="14.4" customHeight="1" x14ac:dyDescent="0.2">
      <c r="D103" s="640"/>
      <c r="E103" s="640"/>
      <c r="F103" s="640"/>
    </row>
    <row r="104" spans="4:6" ht="14.4" customHeight="1" x14ac:dyDescent="0.2">
      <c r="D104" s="640"/>
      <c r="E104" s="640"/>
      <c r="F104" s="640"/>
    </row>
    <row r="105" spans="4:6" ht="14.4" customHeight="1" x14ac:dyDescent="0.2">
      <c r="D105" s="640"/>
      <c r="E105" s="640"/>
      <c r="F105" s="640"/>
    </row>
    <row r="106" spans="4:6" ht="14.4" customHeight="1" x14ac:dyDescent="0.2">
      <c r="D106" s="640"/>
      <c r="E106" s="640"/>
      <c r="F106" s="640"/>
    </row>
    <row r="107" spans="4:6" ht="14.4" customHeight="1" x14ac:dyDescent="0.2">
      <c r="D107" s="640"/>
      <c r="E107" s="640"/>
      <c r="F107" s="640"/>
    </row>
    <row r="108" spans="4:6" ht="14.4" customHeight="1" x14ac:dyDescent="0.2">
      <c r="D108" s="640"/>
      <c r="E108" s="640"/>
      <c r="F108" s="640"/>
    </row>
    <row r="109" spans="4:6" ht="14.4" customHeight="1" x14ac:dyDescent="0.2">
      <c r="D109" s="640"/>
      <c r="E109" s="640"/>
      <c r="F109" s="640"/>
    </row>
    <row r="110" spans="4:6" ht="14.4" customHeight="1" x14ac:dyDescent="0.2">
      <c r="D110" s="640"/>
      <c r="E110" s="640"/>
      <c r="F110" s="640"/>
    </row>
    <row r="111" spans="4:6" ht="14.4" customHeight="1" x14ac:dyDescent="0.2">
      <c r="D111" s="640"/>
      <c r="E111" s="640"/>
      <c r="F111" s="640"/>
    </row>
    <row r="112" spans="4:6" ht="14.4" customHeight="1" x14ac:dyDescent="0.2">
      <c r="D112" s="640"/>
      <c r="E112" s="640"/>
      <c r="F112" s="640"/>
    </row>
    <row r="113" spans="4:6" ht="14.4" customHeight="1" x14ac:dyDescent="0.2">
      <c r="D113" s="640"/>
      <c r="E113" s="640"/>
      <c r="F113" s="640"/>
    </row>
    <row r="114" spans="4:6" ht="14.4" customHeight="1" x14ac:dyDescent="0.2">
      <c r="D114" s="640"/>
      <c r="E114" s="640"/>
      <c r="F114" s="640"/>
    </row>
    <row r="115" spans="4:6" ht="14.4" customHeight="1" x14ac:dyDescent="0.2">
      <c r="D115" s="640"/>
      <c r="E115" s="640"/>
      <c r="F115" s="640"/>
    </row>
    <row r="116" spans="4:6" ht="14.4" customHeight="1" x14ac:dyDescent="0.2">
      <c r="D116" s="640"/>
      <c r="E116" s="640"/>
      <c r="F116" s="640"/>
    </row>
    <row r="117" spans="4:6" ht="14.4" customHeight="1" x14ac:dyDescent="0.2">
      <c r="D117" s="640"/>
      <c r="E117" s="640"/>
      <c r="F117" s="640"/>
    </row>
    <row r="118" spans="4:6" ht="14.4" customHeight="1" x14ac:dyDescent="0.2">
      <c r="D118" s="640"/>
      <c r="E118" s="640"/>
      <c r="F118" s="640"/>
    </row>
    <row r="119" spans="4:6" ht="14.4" customHeight="1" x14ac:dyDescent="0.2">
      <c r="D119" s="640"/>
      <c r="E119" s="640"/>
      <c r="F119" s="640"/>
    </row>
    <row r="120" spans="4:6" ht="14.4" customHeight="1" x14ac:dyDescent="0.2">
      <c r="D120" s="640"/>
      <c r="E120" s="640"/>
      <c r="F120" s="640"/>
    </row>
    <row r="121" spans="4:6" ht="14.4" customHeight="1" x14ac:dyDescent="0.2">
      <c r="D121" s="640"/>
      <c r="E121" s="640"/>
      <c r="F121" s="640"/>
    </row>
    <row r="122" spans="4:6" ht="14.4" customHeight="1" x14ac:dyDescent="0.2">
      <c r="D122" s="640"/>
      <c r="E122" s="640"/>
      <c r="F122" s="640"/>
    </row>
    <row r="123" spans="4:6" ht="14.4" customHeight="1" x14ac:dyDescent="0.2">
      <c r="D123" s="640"/>
      <c r="E123" s="640"/>
      <c r="F123" s="640"/>
    </row>
    <row r="124" spans="4:6" ht="14.4" customHeight="1" x14ac:dyDescent="0.2">
      <c r="D124" s="640"/>
      <c r="E124" s="640"/>
      <c r="F124" s="640"/>
    </row>
    <row r="125" spans="4:6" ht="14.4" customHeight="1" x14ac:dyDescent="0.2">
      <c r="D125" s="640"/>
      <c r="E125" s="640"/>
      <c r="F125" s="640"/>
    </row>
    <row r="126" spans="4:6" ht="14.4" customHeight="1" x14ac:dyDescent="0.2">
      <c r="D126" s="640"/>
      <c r="E126" s="640"/>
      <c r="F126" s="640"/>
    </row>
    <row r="127" spans="4:6" ht="14.4" customHeight="1" x14ac:dyDescent="0.2">
      <c r="D127" s="640"/>
      <c r="E127" s="640"/>
      <c r="F127" s="640"/>
    </row>
    <row r="128" spans="4:6" ht="14.4" customHeight="1" x14ac:dyDescent="0.2">
      <c r="D128" s="640"/>
      <c r="E128" s="640"/>
      <c r="F128" s="640"/>
    </row>
    <row r="129" spans="4:6" ht="14.4" customHeight="1" x14ac:dyDescent="0.2">
      <c r="D129" s="640"/>
      <c r="E129" s="640"/>
      <c r="F129" s="640"/>
    </row>
    <row r="130" spans="4:6" ht="14.4" customHeight="1" x14ac:dyDescent="0.2">
      <c r="D130" s="640"/>
      <c r="E130" s="640"/>
      <c r="F130" s="640"/>
    </row>
    <row r="131" spans="4:6" ht="14.4" customHeight="1" x14ac:dyDescent="0.2">
      <c r="D131" s="640"/>
      <c r="E131" s="640"/>
      <c r="F131" s="640"/>
    </row>
    <row r="132" spans="4:6" ht="14.4" customHeight="1" x14ac:dyDescent="0.2">
      <c r="D132" s="640"/>
      <c r="E132" s="640"/>
      <c r="F132" s="640"/>
    </row>
    <row r="133" spans="4:6" ht="14.4" customHeight="1" x14ac:dyDescent="0.2">
      <c r="D133" s="640"/>
      <c r="E133" s="640"/>
      <c r="F133" s="640"/>
    </row>
    <row r="134" spans="4:6" ht="14.4" customHeight="1" x14ac:dyDescent="0.2">
      <c r="D134" s="640"/>
      <c r="E134" s="640"/>
      <c r="F134" s="640"/>
    </row>
    <row r="135" spans="4:6" ht="14.4" customHeight="1" x14ac:dyDescent="0.2">
      <c r="D135" s="640"/>
      <c r="E135" s="640"/>
      <c r="F135" s="640"/>
    </row>
    <row r="136" spans="4:6" ht="14.4" customHeight="1" x14ac:dyDescent="0.2">
      <c r="D136" s="640"/>
      <c r="E136" s="640"/>
      <c r="F136" s="640"/>
    </row>
    <row r="137" spans="4:6" ht="14.4" customHeight="1" x14ac:dyDescent="0.2">
      <c r="D137" s="640"/>
      <c r="E137" s="640"/>
      <c r="F137" s="640"/>
    </row>
    <row r="138" spans="4:6" ht="14.4" customHeight="1" x14ac:dyDescent="0.2">
      <c r="D138" s="640"/>
      <c r="E138" s="640"/>
      <c r="F138" s="640"/>
    </row>
    <row r="139" spans="4:6" ht="14.4" customHeight="1" x14ac:dyDescent="0.2">
      <c r="D139" s="640"/>
      <c r="E139" s="640"/>
      <c r="F139" s="640"/>
    </row>
    <row r="140" spans="4:6" ht="14.4" customHeight="1" x14ac:dyDescent="0.2">
      <c r="D140" s="640"/>
      <c r="E140" s="640"/>
      <c r="F140" s="640"/>
    </row>
    <row r="141" spans="4:6" ht="14.4" customHeight="1" x14ac:dyDescent="0.2">
      <c r="D141" s="640"/>
      <c r="E141" s="640"/>
      <c r="F141" s="640"/>
    </row>
    <row r="142" spans="4:6" ht="14.4" customHeight="1" x14ac:dyDescent="0.2">
      <c r="D142" s="640"/>
      <c r="E142" s="640"/>
      <c r="F142" s="640"/>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orientation="landscape" r:id="rId1"/>
  <headerFooter alignWithMargins="0">
    <oddFooter>&amp;R&amp;"Arial,Bold"School Lunch Fund</oddFooter>
  </headerFooter>
  <rowBreaks count="1" manualBreakCount="1">
    <brk id="85" max="6553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2"/>
  <sheetViews>
    <sheetView showZeros="0" workbookViewId="0">
      <selection activeCell="F15" sqref="F15"/>
    </sheetView>
  </sheetViews>
  <sheetFormatPr defaultColWidth="9.109375" defaultRowHeight="13.2" x14ac:dyDescent="0.25"/>
  <cols>
    <col min="1" max="1" width="4.6640625" style="188" customWidth="1"/>
    <col min="2" max="2" width="55.6640625" style="188" customWidth="1"/>
    <col min="3" max="3" width="8.6640625" style="188" customWidth="1"/>
    <col min="4" max="6" width="21.6640625" style="188" customWidth="1"/>
    <col min="7" max="16384" width="9.109375" style="188"/>
  </cols>
  <sheetData>
    <row r="1" spans="1:32" ht="14.4" customHeight="1" thickBot="1" x14ac:dyDescent="0.3">
      <c r="A1" s="611" t="s">
        <v>79</v>
      </c>
      <c r="B1" s="611"/>
      <c r="C1" s="611"/>
      <c r="D1" s="611"/>
      <c r="E1" s="523" t="s">
        <v>252</v>
      </c>
      <c r="F1" s="612" t="str">
        <f>'Basic Data Input'!B3</f>
        <v>84-0003</v>
      </c>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row>
    <row r="2" spans="1:32" ht="3" customHeight="1" thickBot="1" x14ac:dyDescent="0.3">
      <c r="A2" s="182"/>
      <c r="B2" s="182"/>
      <c r="C2" s="182"/>
      <c r="D2" s="182"/>
      <c r="E2" s="182"/>
      <c r="F2" s="182"/>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18" customHeight="1" x14ac:dyDescent="0.25">
      <c r="A3" s="930" t="s">
        <v>49</v>
      </c>
      <c r="B3" s="934" t="s">
        <v>202</v>
      </c>
      <c r="C3" s="932" t="s">
        <v>333</v>
      </c>
      <c r="D3" s="928" t="s">
        <v>619</v>
      </c>
      <c r="E3" s="928" t="s">
        <v>620</v>
      </c>
      <c r="F3" s="922" t="s">
        <v>621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18" customHeight="1" thickBot="1" x14ac:dyDescent="0.3">
      <c r="A4" s="931"/>
      <c r="B4" s="935"/>
      <c r="C4" s="933"/>
      <c r="D4" s="929"/>
      <c r="E4" s="929"/>
      <c r="F4" s="923"/>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x14ac:dyDescent="0.25">
      <c r="A5" s="613">
        <f>ROWS(A$5:A5)</f>
        <v>1</v>
      </c>
      <c r="B5" s="614" t="s">
        <v>81</v>
      </c>
      <c r="C5" s="659"/>
      <c r="D5" s="660"/>
      <c r="E5" s="660"/>
      <c r="F5" s="661"/>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x14ac:dyDescent="0.25">
      <c r="A6" s="613">
        <f>ROWS(A$5:A6)</f>
        <v>2</v>
      </c>
      <c r="B6" s="203" t="s">
        <v>203</v>
      </c>
      <c r="C6" s="202">
        <v>610</v>
      </c>
      <c r="D6" s="313"/>
      <c r="E6" s="313"/>
      <c r="F6" s="31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x14ac:dyDescent="0.25">
      <c r="A7" s="613">
        <f>ROWS(A$5:A7)</f>
        <v>3</v>
      </c>
      <c r="B7" s="203" t="s">
        <v>311</v>
      </c>
      <c r="C7" s="202">
        <v>610</v>
      </c>
      <c r="D7" s="313"/>
      <c r="E7" s="313"/>
      <c r="F7" s="31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x14ac:dyDescent="0.25">
      <c r="A8" s="613">
        <f>ROWS(A$5:A8)</f>
        <v>4</v>
      </c>
      <c r="B8" s="203" t="s">
        <v>204</v>
      </c>
      <c r="C8" s="202">
        <v>620</v>
      </c>
      <c r="D8" s="313"/>
      <c r="E8" s="313"/>
      <c r="F8" s="31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x14ac:dyDescent="0.25">
      <c r="A9" s="613">
        <f>ROWS(A$5:A9)</f>
        <v>5</v>
      </c>
      <c r="B9" s="16"/>
      <c r="C9" s="11"/>
      <c r="D9" s="313"/>
      <c r="E9" s="313"/>
      <c r="F9" s="31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x14ac:dyDescent="0.25">
      <c r="A10" s="613">
        <f>ROWS(A$5:A10)</f>
        <v>6</v>
      </c>
      <c r="B10" s="203" t="s">
        <v>173</v>
      </c>
      <c r="C10" s="202">
        <v>755</v>
      </c>
      <c r="D10" s="313"/>
      <c r="E10" s="313"/>
      <c r="F10" s="31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x14ac:dyDescent="0.25">
      <c r="A11" s="613">
        <f>ROWS(A$5:A11)</f>
        <v>7</v>
      </c>
      <c r="B11" s="7" t="s">
        <v>205</v>
      </c>
      <c r="C11" s="11"/>
      <c r="D11" s="313"/>
      <c r="E11" s="313"/>
      <c r="F11" s="31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x14ac:dyDescent="0.25">
      <c r="A12" s="613">
        <f>ROWS(A$5:A12)</f>
        <v>8</v>
      </c>
      <c r="B12" s="201" t="s">
        <v>174</v>
      </c>
      <c r="C12" s="11"/>
      <c r="D12" s="618">
        <f>ROUND(SUM(D6:D11),2)</f>
        <v>0</v>
      </c>
      <c r="E12" s="618">
        <f>ROUND(SUM(E6:E11),2)</f>
        <v>0</v>
      </c>
      <c r="F12" s="662"/>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x14ac:dyDescent="0.25">
      <c r="A13" s="613">
        <f>ROWS(A$5:A13)</f>
        <v>9</v>
      </c>
      <c r="B13" s="203" t="s">
        <v>175</v>
      </c>
      <c r="C13" s="11"/>
      <c r="D13" s="663"/>
      <c r="E13" s="663"/>
      <c r="F13" s="623">
        <f>ROUND(SUM(F6:F11),2)</f>
        <v>0</v>
      </c>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x14ac:dyDescent="0.25">
      <c r="A14" s="613">
        <f>ROWS(A$5:A14)</f>
        <v>10</v>
      </c>
      <c r="B14" s="203" t="s">
        <v>103</v>
      </c>
      <c r="C14" s="11"/>
      <c r="D14" s="663"/>
      <c r="E14" s="663"/>
      <c r="F14" s="314">
        <v>55835</v>
      </c>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ht="13.8" thickBot="1" x14ac:dyDescent="0.3">
      <c r="A15" s="613">
        <f>ROWS(A$5:A15)</f>
        <v>11</v>
      </c>
      <c r="B15" s="203" t="s">
        <v>104</v>
      </c>
      <c r="C15" s="11"/>
      <c r="D15" s="663"/>
      <c r="E15" s="663"/>
      <c r="F15" s="623">
        <f>IF(SUM(F13:F14)&lt;&gt;F38,"Budget Not Balanced",ROUND(SUM(F13:F14),2))</f>
        <v>55835</v>
      </c>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x14ac:dyDescent="0.25">
      <c r="A16" s="625">
        <f>ROWS(A$5:A16)</f>
        <v>12</v>
      </c>
      <c r="B16" s="626" t="s">
        <v>322</v>
      </c>
      <c r="C16" s="664"/>
      <c r="D16" s="665"/>
      <c r="E16" s="665"/>
      <c r="F16" s="666"/>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x14ac:dyDescent="0.25">
      <c r="A17" s="630">
        <f>ROWS(A$5:A17)</f>
        <v>13</v>
      </c>
      <c r="B17" s="667" t="s">
        <v>106</v>
      </c>
      <c r="C17" s="13"/>
      <c r="D17" s="303">
        <v>53981</v>
      </c>
      <c r="E17" s="303">
        <v>55835</v>
      </c>
      <c r="F17" s="304">
        <v>55835</v>
      </c>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x14ac:dyDescent="0.25">
      <c r="A18" s="630">
        <f>ROWS(A$5:A18)</f>
        <v>14</v>
      </c>
      <c r="B18" s="667" t="s">
        <v>107</v>
      </c>
      <c r="C18" s="13"/>
      <c r="D18" s="303"/>
      <c r="E18" s="303"/>
      <c r="F18" s="30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x14ac:dyDescent="0.25">
      <c r="A19" s="630">
        <f>ROWS(A$5:A19)</f>
        <v>15</v>
      </c>
      <c r="B19" s="667" t="s">
        <v>206</v>
      </c>
      <c r="C19" s="13"/>
      <c r="D19" s="303"/>
      <c r="E19" s="303"/>
      <c r="F19" s="30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x14ac:dyDescent="0.25">
      <c r="A20" s="630">
        <f>ROWS(A$5:A20)</f>
        <v>16</v>
      </c>
      <c r="B20" s="667" t="s">
        <v>109</v>
      </c>
      <c r="C20" s="13"/>
      <c r="D20" s="632">
        <f>ROUND(SUM(D17:D19),2)</f>
        <v>53981</v>
      </c>
      <c r="E20" s="632">
        <f>IF(SUM(E17:E19)&lt;&gt;D40,"Must = Col 1 Line 36",ROUND(SUM(E17:E19),2))</f>
        <v>55835</v>
      </c>
      <c r="F20" s="633">
        <f>IF(SUM(F17:F19)&lt;&gt;E40,"Must = Col 2 Line 36",ROUND(SUM(F17:F19),2))</f>
        <v>55835</v>
      </c>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x14ac:dyDescent="0.25">
      <c r="A21" s="630">
        <f>ROWS(A$5:A21)</f>
        <v>17</v>
      </c>
      <c r="B21" s="634" t="s">
        <v>110</v>
      </c>
      <c r="C21" s="668"/>
      <c r="D21" s="663"/>
      <c r="E21" s="663"/>
      <c r="F21" s="662"/>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x14ac:dyDescent="0.25">
      <c r="A22" s="630">
        <f>ROWS(A$5:A22)</f>
        <v>18</v>
      </c>
      <c r="B22" s="667" t="s">
        <v>111</v>
      </c>
      <c r="C22" s="634">
        <v>1115</v>
      </c>
      <c r="D22" s="303"/>
      <c r="E22" s="303"/>
      <c r="F22" s="304"/>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x14ac:dyDescent="0.25">
      <c r="A23" s="630">
        <f>ROWS(A$5:A23)</f>
        <v>19</v>
      </c>
      <c r="B23" s="667" t="s">
        <v>124</v>
      </c>
      <c r="C23" s="634">
        <v>1410</v>
      </c>
      <c r="D23" s="313">
        <v>51</v>
      </c>
      <c r="E23" s="313"/>
      <c r="F23" s="31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x14ac:dyDescent="0.25">
      <c r="A24" s="630">
        <f>ROWS(A$5:A24)</f>
        <v>20</v>
      </c>
      <c r="B24" s="17"/>
      <c r="C24" s="13"/>
      <c r="D24" s="313"/>
      <c r="E24" s="313"/>
      <c r="F24" s="31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x14ac:dyDescent="0.25">
      <c r="A25" s="630">
        <f>ROWS(A$5:A25)</f>
        <v>21</v>
      </c>
      <c r="B25" s="17"/>
      <c r="C25" s="13"/>
      <c r="D25" s="313"/>
      <c r="E25" s="313"/>
      <c r="F25" s="314"/>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x14ac:dyDescent="0.25">
      <c r="A26" s="630">
        <f>ROWS(A$5:A26)</f>
        <v>22</v>
      </c>
      <c r="B26" s="634" t="s">
        <v>134</v>
      </c>
      <c r="C26" s="668"/>
      <c r="D26" s="663"/>
      <c r="E26" s="663"/>
      <c r="F26" s="662"/>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x14ac:dyDescent="0.25">
      <c r="A27" s="630">
        <f>ROWS(A$5:A27)</f>
        <v>23</v>
      </c>
      <c r="B27" s="667" t="s">
        <v>137</v>
      </c>
      <c r="C27" s="634">
        <v>3130</v>
      </c>
      <c r="D27" s="303"/>
      <c r="E27" s="303"/>
      <c r="F27" s="669"/>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x14ac:dyDescent="0.25">
      <c r="A28" s="630">
        <f>ROWS(A$5:A28)</f>
        <v>24</v>
      </c>
      <c r="B28" s="667" t="s">
        <v>207</v>
      </c>
      <c r="C28" s="634">
        <v>3180</v>
      </c>
      <c r="D28" s="313">
        <v>12</v>
      </c>
      <c r="E28" s="313"/>
      <c r="F28" s="31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x14ac:dyDescent="0.25">
      <c r="A29" s="630">
        <f>ROWS(A$5:A29)</f>
        <v>25</v>
      </c>
      <c r="B29" s="667" t="s">
        <v>208</v>
      </c>
      <c r="C29" s="634">
        <v>3300</v>
      </c>
      <c r="D29" s="389"/>
      <c r="E29" s="389"/>
      <c r="F29" s="391"/>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x14ac:dyDescent="0.25">
      <c r="A30" s="630">
        <f>ROWS(A$5:A30)</f>
        <v>26</v>
      </c>
      <c r="B30" s="7" t="s">
        <v>460</v>
      </c>
      <c r="C30" s="13"/>
      <c r="D30" s="303"/>
      <c r="E30" s="303"/>
      <c r="F30" s="401"/>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x14ac:dyDescent="0.25">
      <c r="A31" s="630">
        <f>ROWS(A$5:A31)</f>
        <v>27</v>
      </c>
      <c r="B31" s="634" t="s">
        <v>155</v>
      </c>
      <c r="C31" s="670"/>
      <c r="D31" s="671"/>
      <c r="E31" s="671"/>
      <c r="F31" s="669"/>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x14ac:dyDescent="0.25">
      <c r="A32" s="630">
        <f>ROWS(A$5:A32)</f>
        <v>28</v>
      </c>
      <c r="B32" s="667" t="s">
        <v>209</v>
      </c>
      <c r="C32" s="634">
        <v>5100</v>
      </c>
      <c r="D32" s="303"/>
      <c r="E32" s="303"/>
      <c r="F32" s="30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x14ac:dyDescent="0.25">
      <c r="A33" s="630">
        <f>ROWS(A$5:A33)</f>
        <v>29</v>
      </c>
      <c r="B33" s="667" t="s">
        <v>176</v>
      </c>
      <c r="C33" s="634">
        <v>5500</v>
      </c>
      <c r="D33" s="303"/>
      <c r="E33" s="303"/>
      <c r="F33" s="30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x14ac:dyDescent="0.25">
      <c r="A34" s="630">
        <f>ROWS(A$5:A34)</f>
        <v>30</v>
      </c>
      <c r="B34" s="17"/>
      <c r="C34" s="13"/>
      <c r="D34" s="303"/>
      <c r="E34" s="303"/>
      <c r="F34" s="30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x14ac:dyDescent="0.25">
      <c r="A35" s="630">
        <f>ROWS(A$5:A35)</f>
        <v>31</v>
      </c>
      <c r="B35" s="7" t="s">
        <v>163</v>
      </c>
      <c r="C35" s="13"/>
      <c r="D35" s="303"/>
      <c r="E35" s="303"/>
      <c r="F35" s="30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x14ac:dyDescent="0.25">
      <c r="A36" s="630">
        <f>ROWS(A$5:A36)</f>
        <v>32</v>
      </c>
      <c r="B36" s="667" t="s">
        <v>164</v>
      </c>
      <c r="C36" s="13"/>
      <c r="D36" s="536">
        <f>ROUND(SUM(D20:D35),2)</f>
        <v>54044</v>
      </c>
      <c r="E36" s="536">
        <f>ROUND(SUM(E20:E35),2)</f>
        <v>55835</v>
      </c>
      <c r="F36" s="538">
        <f>ROUND(SUM(F20:F35),2)</f>
        <v>55835</v>
      </c>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x14ac:dyDescent="0.25">
      <c r="A37" s="630">
        <f>ROWS(A$5:A37)</f>
        <v>33</v>
      </c>
      <c r="B37" s="667" t="s">
        <v>165</v>
      </c>
      <c r="C37" s="634">
        <v>1110</v>
      </c>
      <c r="D37" s="303">
        <v>1791</v>
      </c>
      <c r="E37" s="303"/>
      <c r="F37" s="30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x14ac:dyDescent="0.25">
      <c r="A38" s="630">
        <f>ROWS(A$5:A38)</f>
        <v>34</v>
      </c>
      <c r="B38" s="667" t="s">
        <v>166</v>
      </c>
      <c r="C38" s="13"/>
      <c r="D38" s="536">
        <f>ROUND(SUM(D36:D37),2)</f>
        <v>55835</v>
      </c>
      <c r="E38" s="536">
        <f>ROUND(SUM(E36:E37),2)</f>
        <v>55835</v>
      </c>
      <c r="F38" s="538">
        <f>ROUND(SUM(F36:F37),2)</f>
        <v>55835</v>
      </c>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x14ac:dyDescent="0.25">
      <c r="A39" s="630">
        <f>ROWS(A$5:A39)</f>
        <v>35</v>
      </c>
      <c r="B39" s="667" t="s">
        <v>177</v>
      </c>
      <c r="C39" s="13"/>
      <c r="D39" s="536">
        <f>D12</f>
        <v>0</v>
      </c>
      <c r="E39" s="536">
        <f>E12</f>
        <v>0</v>
      </c>
      <c r="F39" s="669"/>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ht="13.8" thickBot="1" x14ac:dyDescent="0.3">
      <c r="A40" s="636">
        <f>ROWS(A$5:A40)</f>
        <v>36</v>
      </c>
      <c r="B40" s="672" t="s">
        <v>168</v>
      </c>
      <c r="C40" s="15"/>
      <c r="D40" s="638">
        <f>ROUND(D38-D39,2)</f>
        <v>55835</v>
      </c>
      <c r="E40" s="638">
        <f>ROUND(E38-E39,2)</f>
        <v>55835</v>
      </c>
      <c r="F40" s="673"/>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ht="6" customHeight="1" x14ac:dyDescent="0.25">
      <c r="A41" s="648"/>
      <c r="B41" s="182"/>
      <c r="C41" s="648"/>
      <c r="D41" s="598"/>
      <c r="E41" s="598"/>
      <c r="F41" s="599"/>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ht="13.8" thickBot="1" x14ac:dyDescent="0.3">
      <c r="A42" s="182"/>
      <c r="B42" s="182"/>
      <c r="C42" s="182"/>
      <c r="D42" s="640"/>
      <c r="E42" s="640"/>
      <c r="F42" s="674" t="s">
        <v>169</v>
      </c>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x14ac:dyDescent="0.25">
      <c r="B43" s="182"/>
      <c r="C43" s="182" t="s">
        <v>210</v>
      </c>
      <c r="D43" s="640"/>
      <c r="E43" s="640"/>
      <c r="F43" s="605">
        <f>F37</f>
        <v>0</v>
      </c>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x14ac:dyDescent="0.25">
      <c r="B44" s="182"/>
      <c r="C44" s="182" t="s">
        <v>427</v>
      </c>
      <c r="D44" s="640"/>
      <c r="E44" s="640"/>
      <c r="F44" s="312">
        <f>ROUND(((F43*0.01)*1.0101),2)</f>
        <v>0</v>
      </c>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x14ac:dyDescent="0.25">
      <c r="B45" s="182"/>
      <c r="C45" s="182" t="s">
        <v>211</v>
      </c>
      <c r="D45" s="640"/>
      <c r="E45" s="640"/>
      <c r="F45" s="312"/>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ht="13.8" thickBot="1" x14ac:dyDescent="0.3">
      <c r="B46" s="182"/>
      <c r="C46" s="182" t="s">
        <v>212</v>
      </c>
      <c r="D46" s="640"/>
      <c r="E46" s="640"/>
      <c r="F46" s="606">
        <f>ROUND(SUM(F43:F45),2)</f>
        <v>0</v>
      </c>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ht="6" customHeight="1" x14ac:dyDescent="0.25">
      <c r="A47" s="182" t="s">
        <v>0</v>
      </c>
      <c r="B47" s="182"/>
      <c r="C47" s="182"/>
      <c r="D47" s="640"/>
      <c r="E47" s="640"/>
      <c r="F47" s="640"/>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x14ac:dyDescent="0.25">
      <c r="A48" s="641" t="s">
        <v>213</v>
      </c>
      <c r="B48" s="182"/>
      <c r="C48" s="182"/>
      <c r="D48" s="640"/>
      <c r="E48" s="640"/>
      <c r="F48" s="640"/>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1:32" hidden="1" x14ac:dyDescent="0.25">
      <c r="A49" s="641"/>
      <c r="B49" s="641"/>
      <c r="C49" s="182"/>
      <c r="D49" s="640"/>
      <c r="E49" s="640"/>
      <c r="F49" s="640"/>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row>
    <row r="50" spans="1:32" hidden="1" x14ac:dyDescent="0.25">
      <c r="A50" s="182"/>
      <c r="B50" s="182"/>
      <c r="C50" s="182"/>
      <c r="D50" s="640"/>
      <c r="E50" s="640"/>
      <c r="F50" s="643"/>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row>
    <row r="51" spans="1:32" x14ac:dyDescent="0.25">
      <c r="D51" s="644"/>
      <c r="E51" s="644"/>
      <c r="F51" s="64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row>
    <row r="52" spans="1:32" x14ac:dyDescent="0.25">
      <c r="D52" s="644"/>
      <c r="E52" s="644"/>
      <c r="F52" s="64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1:32" x14ac:dyDescent="0.25">
      <c r="D53" s="644"/>
      <c r="E53" s="644"/>
      <c r="F53" s="64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1:32" x14ac:dyDescent="0.25">
      <c r="D54" s="644"/>
      <c r="E54" s="644"/>
      <c r="F54" s="64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1:32" x14ac:dyDescent="0.25">
      <c r="D55" s="644"/>
      <c r="E55" s="644"/>
      <c r="F55" s="64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1:32" x14ac:dyDescent="0.25">
      <c r="D56" s="644"/>
      <c r="E56" s="644"/>
      <c r="F56" s="64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1:32" x14ac:dyDescent="0.25">
      <c r="D57" s="644"/>
      <c r="E57" s="644"/>
      <c r="F57" s="64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row>
    <row r="58" spans="1:32" x14ac:dyDescent="0.25">
      <c r="D58" s="644"/>
      <c r="E58" s="644"/>
      <c r="F58" s="64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row>
    <row r="59" spans="1:32" x14ac:dyDescent="0.25">
      <c r="D59" s="644"/>
      <c r="E59" s="644"/>
      <c r="F59" s="64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row r="60" spans="1:32" x14ac:dyDescent="0.25">
      <c r="D60" s="644"/>
      <c r="E60" s="644"/>
      <c r="F60" s="64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row>
    <row r="61" spans="1:32" x14ac:dyDescent="0.25">
      <c r="D61" s="644"/>
      <c r="E61" s="644"/>
      <c r="F61" s="64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row>
    <row r="62" spans="1:32" x14ac:dyDescent="0.25">
      <c r="D62" s="644"/>
      <c r="E62" s="644"/>
      <c r="F62" s="64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row>
    <row r="63" spans="1:32" x14ac:dyDescent="0.25">
      <c r="D63" s="644"/>
      <c r="E63" s="644"/>
      <c r="F63" s="64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1:32" x14ac:dyDescent="0.25">
      <c r="D64" s="644"/>
      <c r="E64" s="644"/>
      <c r="F64" s="64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row>
    <row r="65" spans="4:32" x14ac:dyDescent="0.25">
      <c r="D65" s="644"/>
      <c r="E65" s="644"/>
      <c r="F65" s="64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row>
    <row r="66" spans="4:32" x14ac:dyDescent="0.25">
      <c r="D66" s="644"/>
      <c r="E66" s="644"/>
      <c r="F66" s="64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row>
    <row r="67" spans="4:32" x14ac:dyDescent="0.25">
      <c r="D67" s="644"/>
      <c r="E67" s="644"/>
      <c r="F67" s="644"/>
    </row>
    <row r="68" spans="4:32" x14ac:dyDescent="0.25">
      <c r="D68" s="644"/>
      <c r="E68" s="644"/>
      <c r="F68" s="644"/>
    </row>
    <row r="69" spans="4:32" x14ac:dyDescent="0.25">
      <c r="D69" s="644"/>
      <c r="E69" s="644"/>
      <c r="F69" s="644"/>
    </row>
    <row r="70" spans="4:32" x14ac:dyDescent="0.25">
      <c r="D70" s="644"/>
      <c r="E70" s="644"/>
      <c r="F70" s="644"/>
    </row>
    <row r="71" spans="4:32" x14ac:dyDescent="0.25">
      <c r="D71" s="644"/>
      <c r="E71" s="644"/>
      <c r="F71" s="644"/>
    </row>
    <row r="72" spans="4:32" x14ac:dyDescent="0.25">
      <c r="D72" s="644"/>
      <c r="E72" s="644"/>
      <c r="F72" s="644"/>
    </row>
    <row r="73" spans="4:32" x14ac:dyDescent="0.25">
      <c r="D73" s="644"/>
      <c r="E73" s="644"/>
      <c r="F73" s="644"/>
    </row>
    <row r="74" spans="4:32" x14ac:dyDescent="0.25">
      <c r="D74" s="644"/>
      <c r="E74" s="644"/>
      <c r="F74" s="644"/>
    </row>
    <row r="75" spans="4:32" x14ac:dyDescent="0.25">
      <c r="D75" s="644"/>
      <c r="E75" s="644"/>
      <c r="F75" s="644"/>
    </row>
    <row r="76" spans="4:32" x14ac:dyDescent="0.25">
      <c r="D76" s="644"/>
      <c r="E76" s="644"/>
      <c r="F76" s="644"/>
    </row>
    <row r="77" spans="4:32" x14ac:dyDescent="0.25">
      <c r="D77" s="644"/>
      <c r="E77" s="644"/>
      <c r="F77" s="644"/>
    </row>
    <row r="78" spans="4:32" x14ac:dyDescent="0.25">
      <c r="D78" s="644"/>
      <c r="E78" s="644"/>
      <c r="F78" s="644"/>
    </row>
    <row r="79" spans="4:32" x14ac:dyDescent="0.25">
      <c r="D79" s="644"/>
      <c r="E79" s="644"/>
      <c r="F79" s="644"/>
    </row>
    <row r="80" spans="4:32" x14ac:dyDescent="0.25">
      <c r="D80" s="644"/>
      <c r="E80" s="644"/>
      <c r="F80" s="644"/>
    </row>
    <row r="81" spans="4:6" x14ac:dyDescent="0.25">
      <c r="D81" s="644"/>
      <c r="E81" s="644"/>
      <c r="F81" s="644"/>
    </row>
    <row r="82" spans="4:6" x14ac:dyDescent="0.25">
      <c r="D82" s="644"/>
      <c r="E82" s="644"/>
      <c r="F82" s="644"/>
    </row>
    <row r="83" spans="4:6" x14ac:dyDescent="0.25">
      <c r="D83" s="644"/>
      <c r="E83" s="644"/>
      <c r="F83" s="644"/>
    </row>
    <row r="84" spans="4:6" x14ac:dyDescent="0.25">
      <c r="D84" s="644"/>
      <c r="E84" s="644"/>
      <c r="F84" s="644"/>
    </row>
    <row r="85" spans="4:6" x14ac:dyDescent="0.25">
      <c r="D85" s="644"/>
      <c r="E85" s="644"/>
      <c r="F85" s="644"/>
    </row>
    <row r="86" spans="4:6" x14ac:dyDescent="0.25">
      <c r="D86" s="644"/>
      <c r="E86" s="644"/>
      <c r="F86" s="644"/>
    </row>
    <row r="87" spans="4:6" x14ac:dyDescent="0.25">
      <c r="D87" s="644"/>
      <c r="E87" s="644"/>
      <c r="F87" s="644"/>
    </row>
    <row r="88" spans="4:6" x14ac:dyDescent="0.25">
      <c r="D88" s="644"/>
      <c r="E88" s="644"/>
      <c r="F88" s="644"/>
    </row>
    <row r="89" spans="4:6" x14ac:dyDescent="0.25">
      <c r="D89" s="644"/>
      <c r="E89" s="644"/>
      <c r="F89" s="644"/>
    </row>
    <row r="90" spans="4:6" x14ac:dyDescent="0.25">
      <c r="D90" s="644"/>
      <c r="E90" s="644"/>
      <c r="F90" s="644"/>
    </row>
    <row r="91" spans="4:6" x14ac:dyDescent="0.25">
      <c r="D91" s="644"/>
      <c r="E91" s="644"/>
      <c r="F91" s="644"/>
    </row>
    <row r="92" spans="4:6" x14ac:dyDescent="0.25">
      <c r="D92" s="644"/>
      <c r="E92" s="644"/>
      <c r="F92" s="644"/>
    </row>
    <row r="93" spans="4:6" x14ac:dyDescent="0.25">
      <c r="D93" s="644"/>
      <c r="E93" s="644"/>
      <c r="F93" s="644"/>
    </row>
    <row r="94" spans="4:6" x14ac:dyDescent="0.25">
      <c r="D94" s="644"/>
      <c r="E94" s="644"/>
      <c r="F94" s="644"/>
    </row>
    <row r="95" spans="4:6" x14ac:dyDescent="0.25">
      <c r="D95" s="644"/>
      <c r="E95" s="644"/>
      <c r="F95" s="644"/>
    </row>
    <row r="96" spans="4:6" x14ac:dyDescent="0.25">
      <c r="D96" s="644"/>
      <c r="E96" s="644"/>
      <c r="F96" s="644"/>
    </row>
    <row r="97" spans="4:6" x14ac:dyDescent="0.25">
      <c r="D97" s="644"/>
      <c r="E97" s="644"/>
      <c r="F97" s="644"/>
    </row>
    <row r="98" spans="4:6" x14ac:dyDescent="0.25">
      <c r="D98" s="644"/>
      <c r="E98" s="644"/>
      <c r="F98" s="644"/>
    </row>
    <row r="99" spans="4:6" x14ac:dyDescent="0.25">
      <c r="D99" s="644"/>
      <c r="E99" s="644"/>
      <c r="F99" s="644"/>
    </row>
    <row r="100" spans="4:6" x14ac:dyDescent="0.25">
      <c r="D100" s="644"/>
      <c r="E100" s="644"/>
      <c r="F100" s="644"/>
    </row>
    <row r="101" spans="4:6" x14ac:dyDescent="0.25">
      <c r="D101" s="644"/>
      <c r="E101" s="644"/>
      <c r="F101" s="644"/>
    </row>
    <row r="102" spans="4:6" x14ac:dyDescent="0.25">
      <c r="D102" s="644"/>
      <c r="E102" s="644"/>
      <c r="F102" s="644"/>
    </row>
    <row r="103" spans="4:6" x14ac:dyDescent="0.25">
      <c r="D103" s="644"/>
      <c r="E103" s="644"/>
      <c r="F103" s="644"/>
    </row>
    <row r="104" spans="4:6" x14ac:dyDescent="0.25">
      <c r="D104" s="644"/>
      <c r="E104" s="644"/>
      <c r="F104" s="644"/>
    </row>
    <row r="105" spans="4:6" x14ac:dyDescent="0.25">
      <c r="D105" s="644"/>
      <c r="E105" s="644"/>
      <c r="F105" s="644"/>
    </row>
    <row r="106" spans="4:6" x14ac:dyDescent="0.25">
      <c r="D106" s="644"/>
      <c r="E106" s="644"/>
      <c r="F106" s="644"/>
    </row>
    <row r="107" spans="4:6" x14ac:dyDescent="0.25">
      <c r="D107" s="644"/>
      <c r="E107" s="644"/>
      <c r="F107" s="644"/>
    </row>
    <row r="108" spans="4:6" x14ac:dyDescent="0.25">
      <c r="D108" s="644"/>
      <c r="E108" s="644"/>
      <c r="F108" s="644"/>
    </row>
    <row r="109" spans="4:6" x14ac:dyDescent="0.25">
      <c r="D109" s="644"/>
      <c r="E109" s="644"/>
      <c r="F109" s="644"/>
    </row>
    <row r="110" spans="4:6" x14ac:dyDescent="0.25">
      <c r="D110" s="644"/>
      <c r="E110" s="644"/>
      <c r="F110" s="644"/>
    </row>
    <row r="111" spans="4:6" x14ac:dyDescent="0.25">
      <c r="D111" s="644"/>
      <c r="E111" s="644"/>
      <c r="F111" s="644"/>
    </row>
    <row r="112" spans="4:6" x14ac:dyDescent="0.25">
      <c r="D112" s="644"/>
      <c r="E112" s="644"/>
      <c r="F112" s="644"/>
    </row>
    <row r="113" spans="4:6" x14ac:dyDescent="0.25">
      <c r="D113" s="644"/>
      <c r="E113" s="644"/>
      <c r="F113" s="644"/>
    </row>
    <row r="114" spans="4:6" x14ac:dyDescent="0.25">
      <c r="D114" s="644"/>
      <c r="E114" s="644"/>
      <c r="F114" s="644"/>
    </row>
    <row r="115" spans="4:6" x14ac:dyDescent="0.25">
      <c r="D115" s="644"/>
      <c r="E115" s="644"/>
      <c r="F115" s="644"/>
    </row>
    <row r="116" spans="4:6" x14ac:dyDescent="0.25">
      <c r="D116" s="644"/>
      <c r="E116" s="644"/>
      <c r="F116" s="644"/>
    </row>
    <row r="117" spans="4:6" x14ac:dyDescent="0.25">
      <c r="D117" s="644"/>
      <c r="E117" s="644"/>
      <c r="F117" s="644"/>
    </row>
    <row r="118" spans="4:6" x14ac:dyDescent="0.25">
      <c r="D118" s="644"/>
      <c r="E118" s="644"/>
      <c r="F118" s="644"/>
    </row>
    <row r="119" spans="4:6" x14ac:dyDescent="0.25">
      <c r="D119" s="644"/>
      <c r="E119" s="644"/>
      <c r="F119" s="644"/>
    </row>
    <row r="120" spans="4:6" x14ac:dyDescent="0.25">
      <c r="D120" s="644"/>
      <c r="E120" s="644"/>
      <c r="F120" s="644"/>
    </row>
    <row r="121" spans="4:6" x14ac:dyDescent="0.25">
      <c r="D121" s="644"/>
      <c r="E121" s="644"/>
      <c r="F121" s="644"/>
    </row>
    <row r="122" spans="4:6" x14ac:dyDescent="0.25">
      <c r="D122" s="644"/>
      <c r="E122" s="644"/>
      <c r="F122" s="644"/>
    </row>
    <row r="123" spans="4:6" x14ac:dyDescent="0.25">
      <c r="D123" s="644"/>
      <c r="E123" s="644"/>
      <c r="F123" s="644"/>
    </row>
    <row r="124" spans="4:6" x14ac:dyDescent="0.25">
      <c r="D124" s="644"/>
      <c r="E124" s="644"/>
      <c r="F124" s="644"/>
    </row>
    <row r="125" spans="4:6" x14ac:dyDescent="0.25">
      <c r="D125" s="644"/>
      <c r="E125" s="644"/>
      <c r="F125" s="644"/>
    </row>
    <row r="126" spans="4:6" x14ac:dyDescent="0.25">
      <c r="D126" s="644"/>
      <c r="E126" s="644"/>
      <c r="F126" s="644"/>
    </row>
    <row r="127" spans="4:6" x14ac:dyDescent="0.25">
      <c r="D127" s="644"/>
      <c r="E127" s="644"/>
      <c r="F127" s="644"/>
    </row>
    <row r="128" spans="4:6" x14ac:dyDescent="0.25">
      <c r="D128" s="644"/>
      <c r="E128" s="644"/>
      <c r="F128" s="644"/>
    </row>
    <row r="129" spans="4:6" x14ac:dyDescent="0.25">
      <c r="D129" s="644"/>
      <c r="E129" s="644"/>
      <c r="F129" s="644"/>
    </row>
    <row r="130" spans="4:6" x14ac:dyDescent="0.25">
      <c r="D130" s="644"/>
      <c r="E130" s="644"/>
      <c r="F130" s="644"/>
    </row>
    <row r="131" spans="4:6" x14ac:dyDescent="0.25">
      <c r="D131" s="644"/>
      <c r="E131" s="644"/>
      <c r="F131" s="644"/>
    </row>
    <row r="132" spans="4:6" x14ac:dyDescent="0.25">
      <c r="D132" s="644"/>
      <c r="E132" s="644"/>
      <c r="F132" s="644"/>
    </row>
    <row r="133" spans="4:6" x14ac:dyDescent="0.25">
      <c r="D133" s="644"/>
      <c r="E133" s="644"/>
      <c r="F133" s="644"/>
    </row>
    <row r="134" spans="4:6" x14ac:dyDescent="0.25">
      <c r="D134" s="644"/>
      <c r="E134" s="644"/>
      <c r="F134" s="644"/>
    </row>
    <row r="135" spans="4:6" x14ac:dyDescent="0.25">
      <c r="D135" s="644"/>
      <c r="E135" s="644"/>
      <c r="F135" s="644"/>
    </row>
    <row r="136" spans="4:6" x14ac:dyDescent="0.25">
      <c r="D136" s="644"/>
      <c r="E136" s="644"/>
      <c r="F136" s="644"/>
    </row>
    <row r="137" spans="4:6" x14ac:dyDescent="0.25">
      <c r="D137" s="644"/>
      <c r="E137" s="644"/>
      <c r="F137" s="644"/>
    </row>
    <row r="138" spans="4:6" x14ac:dyDescent="0.25">
      <c r="D138" s="644"/>
      <c r="E138" s="644"/>
      <c r="F138" s="644"/>
    </row>
    <row r="139" spans="4:6" x14ac:dyDescent="0.25">
      <c r="D139" s="644"/>
      <c r="E139" s="644"/>
      <c r="F139" s="644"/>
    </row>
    <row r="140" spans="4:6" x14ac:dyDescent="0.25">
      <c r="D140" s="644"/>
      <c r="E140" s="644"/>
      <c r="F140" s="644"/>
    </row>
    <row r="141" spans="4:6" x14ac:dyDescent="0.25">
      <c r="D141" s="644"/>
      <c r="E141" s="644"/>
      <c r="F141" s="644"/>
    </row>
    <row r="142" spans="4:6" x14ac:dyDescent="0.25">
      <c r="D142" s="644"/>
      <c r="E142" s="644"/>
      <c r="F142" s="644"/>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scale="96" orientation="landscape" r:id="rId1"/>
  <headerFooter alignWithMargins="0">
    <oddFooter>&amp;R&amp;"Arial,Bold"Bond Fund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6"/>
  <sheetViews>
    <sheetView showZeros="0" topLeftCell="A2" workbookViewId="0">
      <selection activeCell="F24" sqref="F24"/>
    </sheetView>
  </sheetViews>
  <sheetFormatPr defaultColWidth="9.109375" defaultRowHeight="13.2" x14ac:dyDescent="0.25"/>
  <cols>
    <col min="1" max="2" width="20.6640625" style="22" customWidth="1"/>
    <col min="3" max="3" width="5.6640625" style="22" customWidth="1"/>
    <col min="4" max="4" width="17.6640625" style="22" customWidth="1"/>
    <col min="5" max="5" width="5.6640625" style="22" customWidth="1"/>
    <col min="6" max="6" width="17.6640625" style="22" customWidth="1"/>
    <col min="7" max="7" width="5.6640625" style="22" customWidth="1"/>
    <col min="8" max="8" width="17.6640625" style="22" customWidth="1"/>
    <col min="9" max="9" width="20.6640625" style="22" customWidth="1"/>
    <col min="10" max="16384" width="9.109375" style="22"/>
  </cols>
  <sheetData>
    <row r="1" spans="1:32" s="188" customFormat="1" ht="17.399999999999999" x14ac:dyDescent="0.3">
      <c r="A1" s="195" t="s">
        <v>622</v>
      </c>
      <c r="B1" s="196"/>
      <c r="C1" s="196"/>
      <c r="D1" s="196"/>
      <c r="E1" s="196"/>
      <c r="F1" s="196"/>
      <c r="G1" s="196"/>
      <c r="H1" s="196"/>
      <c r="I1" s="196"/>
      <c r="J1" s="254"/>
      <c r="K1" s="254"/>
      <c r="L1" s="254"/>
      <c r="M1" s="254"/>
      <c r="N1" s="254"/>
      <c r="O1" s="254"/>
      <c r="P1" s="254"/>
      <c r="Q1" s="254"/>
      <c r="R1" s="254"/>
      <c r="S1" s="254"/>
      <c r="T1" s="254"/>
      <c r="U1" s="254"/>
      <c r="V1" s="254"/>
      <c r="W1" s="254"/>
      <c r="X1" s="254"/>
      <c r="Y1" s="254"/>
      <c r="Z1" s="254"/>
      <c r="AA1" s="254"/>
      <c r="AB1" s="254"/>
      <c r="AC1" s="254"/>
      <c r="AD1" s="254"/>
      <c r="AE1" s="254"/>
      <c r="AF1" s="254"/>
    </row>
    <row r="2" spans="1:32" s="188" customFormat="1" x14ac:dyDescent="0.25">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s="188" customFormat="1" x14ac:dyDescent="0.25">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s="188" customFormat="1" ht="15" x14ac:dyDescent="0.25">
      <c r="A4" s="197" t="s">
        <v>214</v>
      </c>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s="188" customFormat="1" ht="15" x14ac:dyDescent="0.25">
      <c r="A5" s="197" t="s">
        <v>215</v>
      </c>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s="188" customFormat="1" ht="15" x14ac:dyDescent="0.25">
      <c r="A6" s="197" t="s">
        <v>216</v>
      </c>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s="188" customFormat="1" ht="15" x14ac:dyDescent="0.25">
      <c r="A7" s="197" t="s">
        <v>217</v>
      </c>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s="188" customFormat="1" ht="15" x14ac:dyDescent="0.25">
      <c r="A8" s="197" t="s">
        <v>218</v>
      </c>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s="188" customFormat="1" ht="15" x14ac:dyDescent="0.25">
      <c r="A9" s="197" t="s">
        <v>219</v>
      </c>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ht="15" x14ac:dyDescent="0.25">
      <c r="A10" s="23"/>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ht="15" x14ac:dyDescent="0.25">
      <c r="A11" s="23" t="s">
        <v>342</v>
      </c>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ht="15" x14ac:dyDescent="0.25">
      <c r="A12" s="23" t="s">
        <v>343</v>
      </c>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ht="15" x14ac:dyDescent="0.25">
      <c r="A13" s="23" t="s">
        <v>344</v>
      </c>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ht="15" x14ac:dyDescent="0.25">
      <c r="A14" s="23"/>
      <c r="B14" s="23"/>
      <c r="C14" s="23"/>
      <c r="D14" s="23"/>
      <c r="E14" s="23"/>
      <c r="F14" s="23"/>
      <c r="G14" s="23"/>
      <c r="H14" s="23"/>
      <c r="I14" s="23"/>
      <c r="J14" s="265"/>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ht="15" x14ac:dyDescent="0.25">
      <c r="A15" s="197" t="s">
        <v>623</v>
      </c>
      <c r="B15" s="23"/>
      <c r="C15" s="23"/>
      <c r="D15" s="23"/>
      <c r="E15" s="23"/>
      <c r="F15" s="23"/>
      <c r="G15" s="23"/>
      <c r="H15" s="23"/>
      <c r="I15" s="23"/>
      <c r="J15" s="265"/>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s="188" customFormat="1" ht="15.6" x14ac:dyDescent="0.3">
      <c r="A16" s="198" t="s">
        <v>345</v>
      </c>
      <c r="B16" s="197"/>
      <c r="C16" s="197"/>
      <c r="D16" s="197"/>
      <c r="E16" s="197"/>
      <c r="F16" s="197"/>
      <c r="G16" s="197"/>
      <c r="H16" s="197"/>
      <c r="I16" s="197"/>
      <c r="J16" s="265"/>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ht="15" x14ac:dyDescent="0.25">
      <c r="A17" s="23"/>
      <c r="B17" s="23"/>
      <c r="C17" s="23"/>
      <c r="D17" s="23"/>
      <c r="E17" s="23"/>
      <c r="F17" s="23"/>
      <c r="G17" s="23"/>
      <c r="H17" s="23"/>
      <c r="I17" s="23"/>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ht="15" x14ac:dyDescent="0.25">
      <c r="A18" s="23"/>
      <c r="B18" s="23"/>
      <c r="C18" s="23"/>
      <c r="D18" s="23"/>
      <c r="E18" s="23"/>
      <c r="F18" s="23"/>
      <c r="G18" s="23"/>
      <c r="H18" s="23"/>
      <c r="I18" s="23"/>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ht="15" x14ac:dyDescent="0.25">
      <c r="A19" s="23"/>
      <c r="B19" s="24" t="s">
        <v>220</v>
      </c>
      <c r="C19" s="23"/>
      <c r="D19" s="24" t="s">
        <v>221</v>
      </c>
      <c r="E19" s="23"/>
      <c r="F19" s="24" t="s">
        <v>124</v>
      </c>
      <c r="G19" s="23"/>
      <c r="H19" s="24" t="s">
        <v>76</v>
      </c>
      <c r="I19" s="23"/>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ht="30" customHeight="1" x14ac:dyDescent="0.25">
      <c r="A20" s="23"/>
      <c r="B20" s="199" t="s">
        <v>457</v>
      </c>
      <c r="C20" s="23"/>
      <c r="D20" s="317">
        <v>195000</v>
      </c>
      <c r="E20" s="318"/>
      <c r="F20" s="317">
        <v>31722.5</v>
      </c>
      <c r="G20" s="319"/>
      <c r="H20" s="320">
        <f>SUM(D20:F20)</f>
        <v>226722.5</v>
      </c>
      <c r="I20" s="23"/>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ht="30" customHeight="1" x14ac:dyDescent="0.25">
      <c r="A21" s="23"/>
      <c r="B21" s="199" t="s">
        <v>584</v>
      </c>
      <c r="C21" s="23"/>
      <c r="D21" s="317">
        <v>200000</v>
      </c>
      <c r="E21" s="318"/>
      <c r="F21" s="317">
        <v>29322.5</v>
      </c>
      <c r="G21" s="319"/>
      <c r="H21" s="320">
        <f>SUM(D21:F21)</f>
        <v>229322.5</v>
      </c>
      <c r="I21" s="23"/>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ht="30" customHeight="1" x14ac:dyDescent="0.25">
      <c r="A22" s="23"/>
      <c r="B22" s="199" t="s">
        <v>624</v>
      </c>
      <c r="C22" s="23"/>
      <c r="D22" s="317">
        <v>205000</v>
      </c>
      <c r="E22" s="318"/>
      <c r="F22" s="317">
        <v>26672.5</v>
      </c>
      <c r="G22" s="319"/>
      <c r="H22" s="320">
        <f>SUM(D22:F22)</f>
        <v>231672.5</v>
      </c>
      <c r="I22" s="23"/>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ht="39.9" customHeight="1" x14ac:dyDescent="0.25">
      <c r="A23" s="23"/>
      <c r="B23" s="200" t="s">
        <v>625</v>
      </c>
      <c r="C23" s="23"/>
      <c r="D23" s="317">
        <v>1030000</v>
      </c>
      <c r="E23" s="318"/>
      <c r="F23" s="317">
        <v>68108.75</v>
      </c>
      <c r="G23" s="319"/>
      <c r="H23" s="320">
        <f>SUM(D23:F23)</f>
        <v>1098108.75</v>
      </c>
      <c r="I23" s="23"/>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ht="39.9" customHeight="1" thickBot="1" x14ac:dyDescent="0.35">
      <c r="A24" s="23"/>
      <c r="B24" s="25" t="s">
        <v>222</v>
      </c>
      <c r="C24" s="23"/>
      <c r="D24" s="321">
        <f>SUM(D20:D23)</f>
        <v>1630000</v>
      </c>
      <c r="E24" s="322"/>
      <c r="F24" s="321">
        <f>SUM(F20:F23)</f>
        <v>155826.25</v>
      </c>
      <c r="G24" s="322"/>
      <c r="H24" s="321">
        <f>SUM(H20:H23)</f>
        <v>1785826.25</v>
      </c>
      <c r="I24" s="23"/>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ht="15.6" thickTop="1" x14ac:dyDescent="0.25">
      <c r="A25" s="23"/>
      <c r="B25" s="23"/>
      <c r="C25" s="23"/>
      <c r="D25" s="23"/>
      <c r="E25" s="23"/>
      <c r="F25" s="23"/>
      <c r="G25" s="23"/>
      <c r="H25" s="23"/>
      <c r="I25" s="23"/>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ht="15" x14ac:dyDescent="0.25">
      <c r="A26" s="23"/>
      <c r="B26" s="23"/>
      <c r="C26" s="23"/>
      <c r="D26" s="23"/>
      <c r="E26" s="23"/>
      <c r="F26" s="23"/>
      <c r="G26" s="23"/>
      <c r="H26" s="23"/>
      <c r="I26" s="23"/>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ht="15" x14ac:dyDescent="0.25">
      <c r="A27" s="23"/>
      <c r="B27" s="23"/>
      <c r="C27" s="23"/>
      <c r="D27" s="23"/>
      <c r="E27" s="23"/>
      <c r="F27" s="23"/>
      <c r="G27" s="23"/>
      <c r="H27" s="23"/>
      <c r="I27" s="23"/>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ht="15" hidden="1" x14ac:dyDescent="0.25">
      <c r="A28" s="23"/>
      <c r="B28" s="23"/>
      <c r="C28" s="23"/>
      <c r="D28" s="23"/>
      <c r="E28" s="23"/>
      <c r="F28" s="23"/>
      <c r="G28" s="23"/>
      <c r="H28" s="23"/>
      <c r="I28" s="23"/>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ht="15" hidden="1" x14ac:dyDescent="0.25">
      <c r="A29" s="23"/>
      <c r="B29" s="23"/>
      <c r="C29" s="23"/>
      <c r="D29" s="23"/>
      <c r="E29" s="23"/>
      <c r="F29" s="23"/>
      <c r="G29" s="23"/>
      <c r="H29" s="23"/>
      <c r="I29" s="23"/>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ht="15" hidden="1" x14ac:dyDescent="0.25">
      <c r="A30" s="23"/>
      <c r="B30" s="23"/>
      <c r="C30" s="23"/>
      <c r="D30" s="23"/>
      <c r="E30" s="23"/>
      <c r="F30" s="23"/>
      <c r="G30" s="23"/>
      <c r="H30" s="23"/>
      <c r="I30" s="23"/>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ht="15" hidden="1" x14ac:dyDescent="0.25">
      <c r="A31" s="23"/>
      <c r="B31" s="23"/>
      <c r="C31" s="23"/>
      <c r="D31" s="23"/>
      <c r="E31" s="23"/>
      <c r="F31" s="23"/>
      <c r="G31" s="23"/>
      <c r="H31" s="23"/>
      <c r="I31" s="23"/>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ht="6" hidden="1" customHeight="1" x14ac:dyDescent="0.25">
      <c r="A32" s="23"/>
      <c r="B32" s="23"/>
      <c r="C32" s="23"/>
      <c r="D32" s="23"/>
      <c r="E32" s="23"/>
      <c r="F32" s="23"/>
      <c r="G32" s="23"/>
      <c r="H32" s="23"/>
      <c r="I32" s="23"/>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ht="15" hidden="1" x14ac:dyDescent="0.25">
      <c r="A33" s="26"/>
      <c r="B33" s="26"/>
      <c r="C33" s="26"/>
      <c r="D33" s="26"/>
      <c r="E33" s="26"/>
      <c r="F33" s="26"/>
      <c r="G33" s="26"/>
      <c r="H33" s="26"/>
      <c r="I33" s="26"/>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ht="15" hidden="1" x14ac:dyDescent="0.25">
      <c r="A34" s="23"/>
      <c r="B34" s="23"/>
      <c r="C34" s="23"/>
      <c r="D34" s="23"/>
      <c r="E34" s="23"/>
      <c r="F34" s="23"/>
      <c r="G34" s="23"/>
      <c r="H34" s="23"/>
      <c r="I34" s="27"/>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ht="15" x14ac:dyDescent="0.25">
      <c r="A35" s="23"/>
      <c r="B35" s="23"/>
      <c r="C35" s="23"/>
      <c r="D35" s="23"/>
      <c r="E35" s="23"/>
      <c r="F35" s="23"/>
      <c r="G35" s="23"/>
      <c r="H35" s="23"/>
      <c r="I35" s="23"/>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ht="15" x14ac:dyDescent="0.25">
      <c r="A36" s="23"/>
      <c r="B36" s="23"/>
      <c r="C36" s="23"/>
      <c r="D36" s="23"/>
      <c r="E36" s="23"/>
      <c r="F36" s="23"/>
      <c r="G36" s="23"/>
      <c r="H36" s="23"/>
      <c r="I36" s="23"/>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x14ac:dyDescent="0.25">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x14ac:dyDescent="0.25">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x14ac:dyDescent="0.25">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x14ac:dyDescent="0.25">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x14ac:dyDescent="0.25">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x14ac:dyDescent="0.25">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x14ac:dyDescent="0.25">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x14ac:dyDescent="0.25">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x14ac:dyDescent="0.25">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x14ac:dyDescent="0.25">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x14ac:dyDescent="0.25">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x14ac:dyDescent="0.25">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10:32" x14ac:dyDescent="0.25">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row>
    <row r="50" spans="10:32" x14ac:dyDescent="0.25">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row>
    <row r="51" spans="10:32" x14ac:dyDescent="0.25">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row>
    <row r="52" spans="10:32" x14ac:dyDescent="0.25">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10:32" x14ac:dyDescent="0.25">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10:32" x14ac:dyDescent="0.25">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10:32" x14ac:dyDescent="0.25">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10:32" x14ac:dyDescent="0.25">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sheetData>
  <sheetProtection sheet="1" objects="1" scenarios="1"/>
  <phoneticPr fontId="16" type="noConversion"/>
  <printOptions horizontalCentered="1"/>
  <pageMargins left="0.25" right="0.25" top="0.35" bottom="0.35" header="0.5" footer="0.25"/>
  <pageSetup orientation="landscape" r:id="rId1"/>
  <headerFooter alignWithMargins="0">
    <oddFooter>&amp;R&amp;"Arial,Bold"Debt Outstanding</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2"/>
  <sheetViews>
    <sheetView showZeros="0" zoomScale="90" zoomScaleNormal="90" workbookViewId="0">
      <selection activeCell="F42" sqref="F42"/>
    </sheetView>
  </sheetViews>
  <sheetFormatPr defaultColWidth="9.109375" defaultRowHeight="13.2" x14ac:dyDescent="0.25"/>
  <cols>
    <col min="1" max="1" width="4.6640625" style="188" customWidth="1"/>
    <col min="2" max="2" width="55.6640625" style="188" customWidth="1"/>
    <col min="3" max="3" width="8.6640625" style="188" customWidth="1"/>
    <col min="4" max="6" width="21.6640625" style="188" customWidth="1"/>
    <col min="7" max="16384" width="9.109375" style="188"/>
  </cols>
  <sheetData>
    <row r="1" spans="1:32" ht="13.8" thickBot="1" x14ac:dyDescent="0.3">
      <c r="A1" s="611" t="s">
        <v>79</v>
      </c>
      <c r="B1" s="611"/>
      <c r="C1" s="611"/>
      <c r="D1" s="611"/>
      <c r="E1" s="523" t="s">
        <v>252</v>
      </c>
      <c r="F1" s="612" t="str">
        <f>'Basic Data Input'!B3</f>
        <v>84-0003</v>
      </c>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row>
    <row r="2" spans="1:32" ht="3" customHeight="1" thickBot="1" x14ac:dyDescent="0.3">
      <c r="A2" s="611"/>
      <c r="B2" s="611"/>
      <c r="C2" s="611"/>
      <c r="D2" s="611"/>
      <c r="E2" s="653"/>
      <c r="F2" s="6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18" customHeight="1" x14ac:dyDescent="0.25">
      <c r="A3" s="930" t="s">
        <v>49</v>
      </c>
      <c r="B3" s="934" t="s">
        <v>223</v>
      </c>
      <c r="C3" s="932" t="s">
        <v>333</v>
      </c>
      <c r="D3" s="928" t="s">
        <v>619</v>
      </c>
      <c r="E3" s="928" t="s">
        <v>620</v>
      </c>
      <c r="F3" s="922" t="s">
        <v>621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18" customHeight="1" thickBot="1" x14ac:dyDescent="0.3">
      <c r="A4" s="931"/>
      <c r="B4" s="935"/>
      <c r="C4" s="933"/>
      <c r="D4" s="929"/>
      <c r="E4" s="929"/>
      <c r="F4" s="923"/>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x14ac:dyDescent="0.25">
      <c r="A5" s="613">
        <f>ROWS(A$5:A5)</f>
        <v>1</v>
      </c>
      <c r="B5" s="614" t="s">
        <v>81</v>
      </c>
      <c r="C5" s="659"/>
      <c r="D5" s="660"/>
      <c r="E5" s="660"/>
      <c r="F5" s="661"/>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x14ac:dyDescent="0.25">
      <c r="A6" s="613">
        <f>ROWS(A$5:A6)</f>
        <v>2</v>
      </c>
      <c r="B6" s="201" t="s">
        <v>193</v>
      </c>
      <c r="C6" s="202">
        <v>300</v>
      </c>
      <c r="D6" s="313"/>
      <c r="E6" s="313"/>
      <c r="F6" s="31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x14ac:dyDescent="0.25">
      <c r="A7" s="613">
        <f>ROWS(A$5:A7)</f>
        <v>3</v>
      </c>
      <c r="B7" s="201" t="s">
        <v>224</v>
      </c>
      <c r="C7" s="202">
        <v>500</v>
      </c>
      <c r="D7" s="313"/>
      <c r="E7" s="313"/>
      <c r="F7" s="31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x14ac:dyDescent="0.25">
      <c r="A8" s="613">
        <f>ROWS(A$5:A8)</f>
        <v>4</v>
      </c>
      <c r="B8" s="201" t="s">
        <v>225</v>
      </c>
      <c r="C8" s="202">
        <v>510</v>
      </c>
      <c r="D8" s="313"/>
      <c r="E8" s="313"/>
      <c r="F8" s="31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x14ac:dyDescent="0.25">
      <c r="A9" s="613">
        <f>ROWS(A$5:A9)</f>
        <v>5</v>
      </c>
      <c r="B9" s="201" t="s">
        <v>226</v>
      </c>
      <c r="C9" s="202">
        <v>520</v>
      </c>
      <c r="D9" s="313">
        <v>385550</v>
      </c>
      <c r="E9" s="313">
        <v>7500</v>
      </c>
      <c r="F9" s="314">
        <v>390000</v>
      </c>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x14ac:dyDescent="0.25">
      <c r="A10" s="613">
        <f>ROWS(A$5:A10)</f>
        <v>6</v>
      </c>
      <c r="B10" s="12"/>
      <c r="C10" s="11">
        <v>610</v>
      </c>
      <c r="D10" s="313"/>
      <c r="E10" s="313"/>
      <c r="F10" s="31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x14ac:dyDescent="0.25">
      <c r="A11" s="613">
        <f>ROWS(A$5:A11)</f>
        <v>7</v>
      </c>
      <c r="B11" s="201" t="s">
        <v>227</v>
      </c>
      <c r="C11" s="202" t="s">
        <v>228</v>
      </c>
      <c r="D11" s="313">
        <v>59288</v>
      </c>
      <c r="E11" s="313">
        <v>59205</v>
      </c>
      <c r="F11" s="314">
        <v>59000</v>
      </c>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x14ac:dyDescent="0.25">
      <c r="A12" s="613">
        <f>ROWS(A$5:A12)</f>
        <v>8</v>
      </c>
      <c r="B12" s="201" t="s">
        <v>173</v>
      </c>
      <c r="C12" s="202">
        <v>755</v>
      </c>
      <c r="D12" s="313"/>
      <c r="E12" s="313"/>
      <c r="F12" s="31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x14ac:dyDescent="0.25">
      <c r="A13" s="613">
        <f>ROWS(A$5:A13)</f>
        <v>9</v>
      </c>
      <c r="B13" s="7" t="s">
        <v>672</v>
      </c>
      <c r="C13" s="11"/>
      <c r="D13" s="313"/>
      <c r="E13" s="313">
        <v>200</v>
      </c>
      <c r="F13" s="314">
        <v>1500</v>
      </c>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x14ac:dyDescent="0.25">
      <c r="A14" s="613">
        <f>ROWS(A$5:A14)</f>
        <v>10</v>
      </c>
      <c r="B14" s="201" t="s">
        <v>174</v>
      </c>
      <c r="C14" s="11" t="s">
        <v>0</v>
      </c>
      <c r="D14" s="618">
        <f>ROUND(SUM(D6:D13),2)</f>
        <v>444838</v>
      </c>
      <c r="E14" s="618">
        <f>ROUND(SUM(E6:E13),2)</f>
        <v>66905</v>
      </c>
      <c r="F14" s="662"/>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x14ac:dyDescent="0.25">
      <c r="A15" s="613">
        <f>ROWS(A$5:A15)</f>
        <v>11</v>
      </c>
      <c r="B15" s="201" t="s">
        <v>175</v>
      </c>
      <c r="C15" s="11"/>
      <c r="D15" s="675"/>
      <c r="E15" s="663"/>
      <c r="F15" s="623">
        <f>ROUND(SUM(F6:F13),2)</f>
        <v>450500</v>
      </c>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ht="13.8" thickBot="1" x14ac:dyDescent="0.3">
      <c r="A16" s="676">
        <f>ROWS(A$5:A16)</f>
        <v>12</v>
      </c>
      <c r="B16" s="677" t="s">
        <v>104</v>
      </c>
      <c r="C16" s="19"/>
      <c r="D16" s="678"/>
      <c r="E16" s="679"/>
      <c r="F16" s="680">
        <f>IF(F15&lt;&gt;F42,"Budget Not Balanced",F15)</f>
        <v>450500</v>
      </c>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x14ac:dyDescent="0.25">
      <c r="A17" s="630">
        <f>ROWS(A$5:A17)</f>
        <v>13</v>
      </c>
      <c r="B17" s="579" t="s">
        <v>320</v>
      </c>
      <c r="C17" s="681"/>
      <c r="D17" s="671"/>
      <c r="E17" s="671"/>
      <c r="F17" s="669"/>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x14ac:dyDescent="0.25">
      <c r="A18" s="630">
        <f>ROWS(A$5:A18)</f>
        <v>14</v>
      </c>
      <c r="B18" s="631" t="s">
        <v>106</v>
      </c>
      <c r="C18" s="13"/>
      <c r="D18" s="303">
        <v>299711</v>
      </c>
      <c r="E18" s="303">
        <v>11536</v>
      </c>
      <c r="F18" s="304">
        <v>136783</v>
      </c>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x14ac:dyDescent="0.25">
      <c r="A19" s="630">
        <f>ROWS(A$5:A19)</f>
        <v>15</v>
      </c>
      <c r="B19" s="631" t="s">
        <v>107</v>
      </c>
      <c r="C19" s="13"/>
      <c r="D19" s="303"/>
      <c r="E19" s="303"/>
      <c r="F19" s="30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x14ac:dyDescent="0.25">
      <c r="A20" s="630">
        <f>ROWS(A$5:A20)</f>
        <v>16</v>
      </c>
      <c r="B20" s="631" t="s">
        <v>108</v>
      </c>
      <c r="C20" s="13"/>
      <c r="D20" s="303"/>
      <c r="E20" s="303"/>
      <c r="F20" s="304">
        <v>50000</v>
      </c>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x14ac:dyDescent="0.25">
      <c r="A21" s="630">
        <f>ROWS(A$5:A21)</f>
        <v>17</v>
      </c>
      <c r="B21" s="631" t="s">
        <v>109</v>
      </c>
      <c r="C21" s="13"/>
      <c r="D21" s="536">
        <f>ROUND(SUM(D18:D20),2)</f>
        <v>299711</v>
      </c>
      <c r="E21" s="536">
        <f>IF(SUM(E18:E20)&lt;&gt;D44,"Must = Col 1 Line 40",ROUND(SUM(E18:E20),2))</f>
        <v>11536</v>
      </c>
      <c r="F21" s="538">
        <f>IF(SUM(F18:F20)&lt;&gt;E44,"Must = Col 2 Line 40",ROUND(SUM(F18:F20),2))</f>
        <v>186783</v>
      </c>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x14ac:dyDescent="0.25">
      <c r="A22" s="630">
        <f>ROWS(A$5:A22)</f>
        <v>18</v>
      </c>
      <c r="B22" s="634" t="s">
        <v>110</v>
      </c>
      <c r="C22" s="668"/>
      <c r="D22" s="663"/>
      <c r="E22" s="663"/>
      <c r="F22" s="662"/>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x14ac:dyDescent="0.25">
      <c r="A23" s="630">
        <f>ROWS(A$5:A23)</f>
        <v>19</v>
      </c>
      <c r="B23" s="631" t="s">
        <v>229</v>
      </c>
      <c r="C23" s="634">
        <v>1115</v>
      </c>
      <c r="D23" s="313"/>
      <c r="E23" s="313"/>
      <c r="F23" s="31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x14ac:dyDescent="0.25">
      <c r="A24" s="630">
        <f>ROWS(A$5:A24)</f>
        <v>20</v>
      </c>
      <c r="B24" s="631" t="s">
        <v>124</v>
      </c>
      <c r="C24" s="634">
        <v>1410</v>
      </c>
      <c r="D24" s="313">
        <v>215</v>
      </c>
      <c r="E24" s="313">
        <v>200</v>
      </c>
      <c r="F24" s="314">
        <v>200</v>
      </c>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x14ac:dyDescent="0.25">
      <c r="A25" s="630">
        <f>ROWS(A$5:A25)</f>
        <v>21</v>
      </c>
      <c r="B25" s="14" t="s">
        <v>667</v>
      </c>
      <c r="C25" s="13"/>
      <c r="D25" s="313">
        <v>1251</v>
      </c>
      <c r="E25" s="313">
        <v>1200</v>
      </c>
      <c r="F25" s="314">
        <v>1200</v>
      </c>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x14ac:dyDescent="0.25">
      <c r="A26" s="630">
        <f>ROWS(A$5:A26)</f>
        <v>22</v>
      </c>
      <c r="B26" s="14"/>
      <c r="C26" s="13"/>
      <c r="D26" s="313"/>
      <c r="E26" s="313"/>
      <c r="F26" s="31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x14ac:dyDescent="0.25">
      <c r="A27" s="630">
        <f>ROWS(A$5:A27)</f>
        <v>23</v>
      </c>
      <c r="B27" s="634" t="s">
        <v>134</v>
      </c>
      <c r="C27" s="668"/>
      <c r="D27" s="663"/>
      <c r="E27" s="663"/>
      <c r="F27" s="662"/>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x14ac:dyDescent="0.25">
      <c r="A28" s="630">
        <f>ROWS(A$5:A28)</f>
        <v>24</v>
      </c>
      <c r="B28" s="682" t="s">
        <v>137</v>
      </c>
      <c r="C28" s="634">
        <v>3130</v>
      </c>
      <c r="D28" s="313">
        <v>1416</v>
      </c>
      <c r="E28" s="315">
        <v>1800</v>
      </c>
      <c r="F28" s="662"/>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x14ac:dyDescent="0.25">
      <c r="A29" s="630">
        <f>ROWS(A$5:A29)</f>
        <v>25</v>
      </c>
      <c r="B29" s="682" t="s">
        <v>141</v>
      </c>
      <c r="C29" s="634">
        <v>3180</v>
      </c>
      <c r="D29" s="313">
        <v>340</v>
      </c>
      <c r="E29" s="313">
        <v>470</v>
      </c>
      <c r="F29" s="314">
        <v>470</v>
      </c>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x14ac:dyDescent="0.25">
      <c r="A30" s="630">
        <f>ROWS(A$5:A30)</f>
        <v>26</v>
      </c>
      <c r="B30" s="682" t="s">
        <v>208</v>
      </c>
      <c r="C30" s="634">
        <v>3300</v>
      </c>
      <c r="D30" s="389"/>
      <c r="E30" s="389"/>
      <c r="F30" s="683"/>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x14ac:dyDescent="0.25">
      <c r="A31" s="630">
        <f>ROWS(A$5:A31)</f>
        <v>27</v>
      </c>
      <c r="B31" s="162" t="s">
        <v>460</v>
      </c>
      <c r="C31" s="13"/>
      <c r="D31" s="313">
        <v>6945</v>
      </c>
      <c r="E31" s="313">
        <v>17882</v>
      </c>
      <c r="F31" s="402"/>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x14ac:dyDescent="0.25">
      <c r="A32" s="630">
        <f>ROWS(A$5:A32)</f>
        <v>28</v>
      </c>
      <c r="B32" s="634" t="s">
        <v>147</v>
      </c>
      <c r="C32" s="668"/>
      <c r="D32" s="663"/>
      <c r="E32" s="663"/>
      <c r="F32" s="662"/>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x14ac:dyDescent="0.25">
      <c r="A33" s="630">
        <f>ROWS(A$5:A33)</f>
        <v>29</v>
      </c>
      <c r="B33" s="631" t="s">
        <v>230</v>
      </c>
      <c r="C33" s="634">
        <v>4000</v>
      </c>
      <c r="D33" s="313"/>
      <c r="E33" s="313"/>
      <c r="F33" s="31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x14ac:dyDescent="0.25">
      <c r="A34" s="630">
        <f>ROWS(A$5:A34)</f>
        <v>30</v>
      </c>
      <c r="B34" s="634" t="s">
        <v>155</v>
      </c>
      <c r="C34" s="668"/>
      <c r="D34" s="663"/>
      <c r="E34" s="663"/>
      <c r="F34" s="662"/>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x14ac:dyDescent="0.25">
      <c r="A35" s="630">
        <f>ROWS(A$5:A35)</f>
        <v>31</v>
      </c>
      <c r="B35" s="631" t="s">
        <v>231</v>
      </c>
      <c r="C35" s="634">
        <v>5100</v>
      </c>
      <c r="D35" s="313"/>
      <c r="E35" s="313"/>
      <c r="F35" s="31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x14ac:dyDescent="0.25">
      <c r="A36" s="630">
        <f>ROWS(A$5:A36)</f>
        <v>32</v>
      </c>
      <c r="B36" s="631" t="s">
        <v>157</v>
      </c>
      <c r="C36" s="634">
        <v>5200</v>
      </c>
      <c r="D36" s="313"/>
      <c r="E36" s="313"/>
      <c r="F36" s="31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x14ac:dyDescent="0.25">
      <c r="A37" s="630">
        <f>ROWS(A$5:A37)</f>
        <v>33</v>
      </c>
      <c r="B37" s="631" t="s">
        <v>159</v>
      </c>
      <c r="C37" s="634">
        <v>5400</v>
      </c>
      <c r="D37" s="313"/>
      <c r="E37" s="313"/>
      <c r="F37" s="31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x14ac:dyDescent="0.25">
      <c r="A38" s="630">
        <f>ROWS(A$5:A38)</f>
        <v>34</v>
      </c>
      <c r="B38" s="631" t="s">
        <v>408</v>
      </c>
      <c r="C38" s="13"/>
      <c r="D38" s="313"/>
      <c r="E38" s="313"/>
      <c r="F38" s="31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x14ac:dyDescent="0.25">
      <c r="A39" s="630">
        <f>ROWS(A$5:A39)</f>
        <v>35</v>
      </c>
      <c r="B39" s="7" t="s">
        <v>163</v>
      </c>
      <c r="C39" s="13"/>
      <c r="D39" s="313"/>
      <c r="E39" s="313"/>
      <c r="F39" s="31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x14ac:dyDescent="0.25">
      <c r="A40" s="630">
        <f>ROWS(A$5:A40)</f>
        <v>36</v>
      </c>
      <c r="B40" s="631" t="s">
        <v>164</v>
      </c>
      <c r="C40" s="13"/>
      <c r="D40" s="536">
        <f>ROUND(SUM(D21:D39),2)</f>
        <v>309878</v>
      </c>
      <c r="E40" s="536">
        <f>ROUND(SUM(E21:E39),2)</f>
        <v>33088</v>
      </c>
      <c r="F40" s="538">
        <f>ROUND(SUM(F21:F39),2)</f>
        <v>188653</v>
      </c>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x14ac:dyDescent="0.25">
      <c r="A41" s="630">
        <f>ROWS(A$5:A41)</f>
        <v>37</v>
      </c>
      <c r="B41" s="631" t="s">
        <v>165</v>
      </c>
      <c r="C41" s="634">
        <v>1110</v>
      </c>
      <c r="D41" s="303">
        <v>146496</v>
      </c>
      <c r="E41" s="303">
        <v>220600</v>
      </c>
      <c r="F41" s="304">
        <v>261847</v>
      </c>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x14ac:dyDescent="0.25">
      <c r="A42" s="630">
        <f>ROWS(A$5:A42)</f>
        <v>38</v>
      </c>
      <c r="B42" s="631" t="s">
        <v>166</v>
      </c>
      <c r="C42" s="13"/>
      <c r="D42" s="536">
        <f>ROUND(SUM(D40:D41),2)</f>
        <v>456374</v>
      </c>
      <c r="E42" s="536">
        <f>ROUND(SUM(E40:E41),2)</f>
        <v>253688</v>
      </c>
      <c r="F42" s="538">
        <f>ROUND(SUM(F40:F41),2)</f>
        <v>450500</v>
      </c>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x14ac:dyDescent="0.25">
      <c r="A43" s="630">
        <f>ROWS(A$5:A43)</f>
        <v>39</v>
      </c>
      <c r="B43" s="631" t="s">
        <v>177</v>
      </c>
      <c r="C43" s="13"/>
      <c r="D43" s="536">
        <f>D14</f>
        <v>444838</v>
      </c>
      <c r="E43" s="536">
        <f>E14</f>
        <v>66905</v>
      </c>
      <c r="F43" s="68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ht="13.8" thickBot="1" x14ac:dyDescent="0.3">
      <c r="A44" s="636">
        <f>ROWS(A$5:A44)</f>
        <v>40</v>
      </c>
      <c r="B44" s="637" t="s">
        <v>168</v>
      </c>
      <c r="C44" s="15"/>
      <c r="D44" s="638">
        <f>ROUND(D42-D43,2)</f>
        <v>11536</v>
      </c>
      <c r="E44" s="638">
        <f>ROUND(E42-E43,2)</f>
        <v>186783</v>
      </c>
      <c r="F44" s="685"/>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ht="13.8" thickBot="1" x14ac:dyDescent="0.3">
      <c r="A45" s="182"/>
      <c r="B45" s="182"/>
      <c r="C45" s="182"/>
      <c r="D45" s="640"/>
      <c r="E45" s="640"/>
      <c r="F45" s="686" t="s">
        <v>169</v>
      </c>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x14ac:dyDescent="0.25">
      <c r="B46" s="182"/>
      <c r="C46" s="182" t="s">
        <v>232</v>
      </c>
      <c r="D46" s="640"/>
      <c r="E46" s="640"/>
      <c r="F46" s="687">
        <f>F41</f>
        <v>261847</v>
      </c>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x14ac:dyDescent="0.25">
      <c r="B47" s="182"/>
      <c r="C47" s="182" t="s">
        <v>427</v>
      </c>
      <c r="D47" s="640"/>
      <c r="E47" s="640"/>
      <c r="F47" s="304">
        <f>ROUND((F46*0.01)*1.0101,2)</f>
        <v>2644.92</v>
      </c>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x14ac:dyDescent="0.25">
      <c r="B48" s="182"/>
      <c r="C48" s="182" t="s">
        <v>233</v>
      </c>
      <c r="D48" s="640"/>
      <c r="E48" s="640"/>
      <c r="F48" s="30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1:32" ht="13.8" thickBot="1" x14ac:dyDescent="0.3">
      <c r="B49" s="182"/>
      <c r="C49" s="182" t="s">
        <v>212</v>
      </c>
      <c r="D49" s="640"/>
      <c r="E49" s="640"/>
      <c r="F49" s="544">
        <f>ROUND(SUM(F46:F48),2)</f>
        <v>264491.92</v>
      </c>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row>
    <row r="50" spans="1:32" x14ac:dyDescent="0.25">
      <c r="A50" s="641" t="s">
        <v>234</v>
      </c>
      <c r="B50" s="182"/>
      <c r="C50" s="182"/>
      <c r="D50" s="640"/>
      <c r="E50" s="640"/>
      <c r="F50" s="657"/>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row>
    <row r="51" spans="1:32" hidden="1" x14ac:dyDescent="0.25">
      <c r="A51" s="641"/>
      <c r="B51" s="641"/>
      <c r="C51" s="182"/>
      <c r="D51" s="640"/>
      <c r="E51" s="640"/>
      <c r="F51" s="640"/>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row>
    <row r="52" spans="1:32" hidden="1" x14ac:dyDescent="0.25">
      <c r="A52" s="182"/>
      <c r="B52" s="182"/>
      <c r="C52" s="182"/>
      <c r="D52" s="640"/>
      <c r="E52" s="640"/>
      <c r="F52" s="643"/>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1:32" x14ac:dyDescent="0.25">
      <c r="D53" s="644"/>
      <c r="E53" s="644"/>
      <c r="F53" s="64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1:32" x14ac:dyDescent="0.25">
      <c r="D54" s="644"/>
      <c r="E54" s="644"/>
      <c r="F54" s="64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1:32" x14ac:dyDescent="0.25">
      <c r="D55" s="644"/>
      <c r="E55" s="644"/>
      <c r="F55" s="64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1:32" x14ac:dyDescent="0.25">
      <c r="D56" s="644"/>
      <c r="E56" s="644"/>
      <c r="F56" s="64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1:32" x14ac:dyDescent="0.25">
      <c r="D57" s="644"/>
      <c r="E57" s="644"/>
      <c r="F57" s="64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row>
    <row r="58" spans="1:32" x14ac:dyDescent="0.25">
      <c r="D58" s="644"/>
      <c r="E58" s="644"/>
      <c r="F58" s="64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row>
    <row r="59" spans="1:32" x14ac:dyDescent="0.25">
      <c r="D59" s="644"/>
      <c r="E59" s="644"/>
      <c r="F59" s="64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row r="60" spans="1:32" x14ac:dyDescent="0.25">
      <c r="D60" s="644"/>
      <c r="E60" s="644"/>
      <c r="F60" s="64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row>
    <row r="61" spans="1:32" x14ac:dyDescent="0.25">
      <c r="D61" s="644"/>
      <c r="E61" s="644"/>
      <c r="F61" s="64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row>
    <row r="62" spans="1:32" x14ac:dyDescent="0.25">
      <c r="D62" s="644"/>
      <c r="E62" s="644"/>
      <c r="F62" s="64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row>
    <row r="63" spans="1:32" x14ac:dyDescent="0.25">
      <c r="D63" s="644"/>
      <c r="E63" s="644"/>
      <c r="F63" s="64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1:32" x14ac:dyDescent="0.25">
      <c r="D64" s="644"/>
      <c r="E64" s="644"/>
      <c r="F64" s="64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row>
    <row r="65" spans="2:32" x14ac:dyDescent="0.25">
      <c r="D65" s="644"/>
      <c r="E65" s="644"/>
      <c r="F65" s="64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row>
    <row r="66" spans="2:32" x14ac:dyDescent="0.25">
      <c r="D66" s="644"/>
      <c r="E66" s="644"/>
      <c r="F66" s="644"/>
    </row>
    <row r="67" spans="2:32" x14ac:dyDescent="0.25">
      <c r="D67" s="644"/>
      <c r="E67" s="644"/>
      <c r="F67" s="644"/>
    </row>
    <row r="68" spans="2:32" x14ac:dyDescent="0.25">
      <c r="B68" s="688"/>
      <c r="C68" s="648"/>
      <c r="D68" s="644"/>
      <c r="E68" s="644"/>
      <c r="F68" s="644"/>
    </row>
    <row r="69" spans="2:32" x14ac:dyDescent="0.25">
      <c r="D69" s="644"/>
      <c r="E69" s="644"/>
      <c r="F69" s="644"/>
    </row>
    <row r="70" spans="2:32" x14ac:dyDescent="0.25">
      <c r="D70" s="644"/>
      <c r="E70" s="644"/>
      <c r="F70" s="644"/>
    </row>
    <row r="71" spans="2:32" x14ac:dyDescent="0.25">
      <c r="D71" s="644"/>
      <c r="E71" s="644"/>
      <c r="F71" s="644"/>
    </row>
    <row r="72" spans="2:32" x14ac:dyDescent="0.25">
      <c r="D72" s="644"/>
      <c r="E72" s="644"/>
      <c r="F72" s="644"/>
    </row>
    <row r="73" spans="2:32" x14ac:dyDescent="0.25">
      <c r="D73" s="644"/>
      <c r="E73" s="644"/>
      <c r="F73" s="644"/>
    </row>
    <row r="74" spans="2:32" x14ac:dyDescent="0.25">
      <c r="D74" s="644"/>
      <c r="E74" s="644"/>
      <c r="F74" s="644"/>
    </row>
    <row r="75" spans="2:32" x14ac:dyDescent="0.25">
      <c r="D75" s="644"/>
      <c r="E75" s="644"/>
      <c r="F75" s="644"/>
    </row>
    <row r="76" spans="2:32" x14ac:dyDescent="0.25">
      <c r="D76" s="644"/>
      <c r="E76" s="644"/>
      <c r="F76" s="644"/>
    </row>
    <row r="77" spans="2:32" x14ac:dyDescent="0.25">
      <c r="D77" s="644"/>
      <c r="E77" s="644"/>
      <c r="F77" s="644"/>
    </row>
    <row r="78" spans="2:32" x14ac:dyDescent="0.25">
      <c r="D78" s="644"/>
      <c r="E78" s="644"/>
      <c r="F78" s="644"/>
    </row>
    <row r="79" spans="2:32" x14ac:dyDescent="0.25">
      <c r="D79" s="644"/>
      <c r="E79" s="644"/>
      <c r="F79" s="644"/>
    </row>
    <row r="80" spans="2:32" x14ac:dyDescent="0.25">
      <c r="D80" s="644"/>
      <c r="E80" s="644"/>
      <c r="F80" s="644"/>
    </row>
    <row r="81" spans="4:6" x14ac:dyDescent="0.25">
      <c r="D81" s="644"/>
      <c r="E81" s="644"/>
      <c r="F81" s="644"/>
    </row>
    <row r="82" spans="4:6" x14ac:dyDescent="0.25">
      <c r="D82" s="644"/>
      <c r="E82" s="644"/>
      <c r="F82" s="644"/>
    </row>
    <row r="83" spans="4:6" x14ac:dyDescent="0.25">
      <c r="D83" s="644"/>
      <c r="E83" s="644"/>
      <c r="F83" s="644"/>
    </row>
    <row r="84" spans="4:6" x14ac:dyDescent="0.25">
      <c r="D84" s="644"/>
      <c r="E84" s="644"/>
      <c r="F84" s="644"/>
    </row>
    <row r="85" spans="4:6" x14ac:dyDescent="0.25">
      <c r="D85" s="644"/>
      <c r="E85" s="644"/>
      <c r="F85" s="644"/>
    </row>
    <row r="86" spans="4:6" x14ac:dyDescent="0.25">
      <c r="D86" s="644"/>
      <c r="E86" s="644"/>
      <c r="F86" s="644"/>
    </row>
    <row r="87" spans="4:6" x14ac:dyDescent="0.25">
      <c r="D87" s="644"/>
      <c r="E87" s="644"/>
      <c r="F87" s="644"/>
    </row>
    <row r="88" spans="4:6" x14ac:dyDescent="0.25">
      <c r="D88" s="644"/>
      <c r="E88" s="644"/>
      <c r="F88" s="644"/>
    </row>
    <row r="89" spans="4:6" x14ac:dyDescent="0.25">
      <c r="D89" s="644"/>
      <c r="E89" s="644"/>
      <c r="F89" s="644"/>
    </row>
    <row r="90" spans="4:6" x14ac:dyDescent="0.25">
      <c r="D90" s="644"/>
      <c r="E90" s="644"/>
      <c r="F90" s="644"/>
    </row>
    <row r="91" spans="4:6" x14ac:dyDescent="0.25">
      <c r="D91" s="644"/>
      <c r="E91" s="644"/>
      <c r="F91" s="644"/>
    </row>
    <row r="92" spans="4:6" x14ac:dyDescent="0.25">
      <c r="D92" s="644"/>
      <c r="E92" s="644"/>
      <c r="F92" s="644"/>
    </row>
    <row r="93" spans="4:6" x14ac:dyDescent="0.25">
      <c r="D93" s="644"/>
      <c r="E93" s="644"/>
      <c r="F93" s="644"/>
    </row>
    <row r="94" spans="4:6" x14ac:dyDescent="0.25">
      <c r="D94" s="644"/>
      <c r="E94" s="644"/>
      <c r="F94" s="644"/>
    </row>
    <row r="95" spans="4:6" x14ac:dyDescent="0.25">
      <c r="D95" s="644"/>
      <c r="E95" s="644"/>
      <c r="F95" s="644"/>
    </row>
    <row r="96" spans="4:6" x14ac:dyDescent="0.25">
      <c r="D96" s="644"/>
      <c r="E96" s="644"/>
      <c r="F96" s="644"/>
    </row>
    <row r="97" spans="4:6" x14ac:dyDescent="0.25">
      <c r="D97" s="644"/>
      <c r="E97" s="644"/>
      <c r="F97" s="644"/>
    </row>
    <row r="98" spans="4:6" x14ac:dyDescent="0.25">
      <c r="D98" s="644"/>
      <c r="E98" s="644"/>
      <c r="F98" s="644"/>
    </row>
    <row r="99" spans="4:6" x14ac:dyDescent="0.25">
      <c r="D99" s="644"/>
      <c r="E99" s="644"/>
      <c r="F99" s="644"/>
    </row>
    <row r="100" spans="4:6" x14ac:dyDescent="0.25">
      <c r="D100" s="644"/>
      <c r="E100" s="644"/>
      <c r="F100" s="644"/>
    </row>
    <row r="101" spans="4:6" x14ac:dyDescent="0.25">
      <c r="D101" s="644"/>
      <c r="E101" s="644"/>
      <c r="F101" s="644"/>
    </row>
    <row r="102" spans="4:6" x14ac:dyDescent="0.25">
      <c r="D102" s="644"/>
      <c r="E102" s="644"/>
      <c r="F102" s="644"/>
    </row>
    <row r="103" spans="4:6" x14ac:dyDescent="0.25">
      <c r="D103" s="644"/>
      <c r="E103" s="644"/>
      <c r="F103" s="644"/>
    </row>
    <row r="104" spans="4:6" x14ac:dyDescent="0.25">
      <c r="D104" s="644"/>
      <c r="E104" s="644"/>
      <c r="F104" s="644"/>
    </row>
    <row r="105" spans="4:6" x14ac:dyDescent="0.25">
      <c r="D105" s="644"/>
      <c r="E105" s="644"/>
      <c r="F105" s="644"/>
    </row>
    <row r="106" spans="4:6" x14ac:dyDescent="0.25">
      <c r="D106" s="644"/>
      <c r="E106" s="644"/>
      <c r="F106" s="644"/>
    </row>
    <row r="107" spans="4:6" x14ac:dyDescent="0.25">
      <c r="D107" s="644"/>
      <c r="E107" s="644"/>
      <c r="F107" s="644"/>
    </row>
    <row r="108" spans="4:6" x14ac:dyDescent="0.25">
      <c r="D108" s="644"/>
      <c r="E108" s="644"/>
      <c r="F108" s="644"/>
    </row>
    <row r="109" spans="4:6" x14ac:dyDescent="0.25">
      <c r="D109" s="644"/>
      <c r="E109" s="644"/>
      <c r="F109" s="644"/>
    </row>
    <row r="110" spans="4:6" x14ac:dyDescent="0.25">
      <c r="D110" s="644"/>
      <c r="E110" s="644"/>
      <c r="F110" s="644"/>
    </row>
    <row r="111" spans="4:6" x14ac:dyDescent="0.25">
      <c r="D111" s="644"/>
      <c r="E111" s="644"/>
      <c r="F111" s="644"/>
    </row>
    <row r="112" spans="4:6" x14ac:dyDescent="0.25">
      <c r="D112" s="644"/>
      <c r="E112" s="644"/>
      <c r="F112" s="644"/>
    </row>
    <row r="113" spans="4:6" x14ac:dyDescent="0.25">
      <c r="D113" s="644"/>
      <c r="E113" s="644"/>
      <c r="F113" s="644"/>
    </row>
    <row r="114" spans="4:6" x14ac:dyDescent="0.25">
      <c r="D114" s="644"/>
      <c r="E114" s="644"/>
      <c r="F114" s="644"/>
    </row>
    <row r="115" spans="4:6" x14ac:dyDescent="0.25">
      <c r="D115" s="644"/>
      <c r="E115" s="644"/>
      <c r="F115" s="644"/>
    </row>
    <row r="116" spans="4:6" x14ac:dyDescent="0.25">
      <c r="D116" s="644"/>
      <c r="E116" s="644"/>
      <c r="F116" s="644"/>
    </row>
    <row r="117" spans="4:6" x14ac:dyDescent="0.25">
      <c r="D117" s="644"/>
      <c r="E117" s="644"/>
      <c r="F117" s="644"/>
    </row>
    <row r="118" spans="4:6" x14ac:dyDescent="0.25">
      <c r="D118" s="644"/>
      <c r="E118" s="644"/>
      <c r="F118" s="644"/>
    </row>
    <row r="119" spans="4:6" x14ac:dyDescent="0.25">
      <c r="D119" s="644"/>
      <c r="E119" s="644"/>
      <c r="F119" s="644"/>
    </row>
    <row r="120" spans="4:6" x14ac:dyDescent="0.25">
      <c r="D120" s="644"/>
      <c r="E120" s="644"/>
      <c r="F120" s="644"/>
    </row>
    <row r="121" spans="4:6" x14ac:dyDescent="0.25">
      <c r="D121" s="644"/>
      <c r="E121" s="644"/>
      <c r="F121" s="644"/>
    </row>
    <row r="122" spans="4:6" x14ac:dyDescent="0.25">
      <c r="D122" s="644"/>
      <c r="E122" s="644"/>
      <c r="F122" s="644"/>
    </row>
    <row r="123" spans="4:6" x14ac:dyDescent="0.25">
      <c r="D123" s="644"/>
      <c r="E123" s="644"/>
      <c r="F123" s="644"/>
    </row>
    <row r="124" spans="4:6" x14ac:dyDescent="0.25">
      <c r="D124" s="644"/>
      <c r="E124" s="644"/>
      <c r="F124" s="644"/>
    </row>
    <row r="125" spans="4:6" x14ac:dyDescent="0.25">
      <c r="D125" s="644"/>
      <c r="E125" s="644"/>
      <c r="F125" s="644"/>
    </row>
    <row r="126" spans="4:6" x14ac:dyDescent="0.25">
      <c r="D126" s="644"/>
      <c r="E126" s="644"/>
      <c r="F126" s="644"/>
    </row>
    <row r="127" spans="4:6" x14ac:dyDescent="0.25">
      <c r="D127" s="644"/>
      <c r="E127" s="644"/>
      <c r="F127" s="644"/>
    </row>
    <row r="128" spans="4:6" x14ac:dyDescent="0.25">
      <c r="D128" s="644"/>
      <c r="E128" s="644"/>
      <c r="F128" s="644"/>
    </row>
    <row r="129" spans="4:6" x14ac:dyDescent="0.25">
      <c r="D129" s="644"/>
      <c r="E129" s="644"/>
      <c r="F129" s="644"/>
    </row>
    <row r="130" spans="4:6" x14ac:dyDescent="0.25">
      <c r="D130" s="644"/>
      <c r="E130" s="644"/>
      <c r="F130" s="644"/>
    </row>
    <row r="131" spans="4:6" x14ac:dyDescent="0.25">
      <c r="D131" s="644"/>
      <c r="E131" s="644"/>
      <c r="F131" s="644"/>
    </row>
    <row r="132" spans="4:6" x14ac:dyDescent="0.25">
      <c r="D132" s="644"/>
      <c r="E132" s="644"/>
      <c r="F132" s="644"/>
    </row>
    <row r="133" spans="4:6" x14ac:dyDescent="0.25">
      <c r="D133" s="644"/>
      <c r="E133" s="644"/>
      <c r="F133" s="644"/>
    </row>
    <row r="134" spans="4:6" x14ac:dyDescent="0.25">
      <c r="D134" s="644"/>
      <c r="E134" s="644"/>
      <c r="F134" s="644"/>
    </row>
    <row r="135" spans="4:6" x14ac:dyDescent="0.25">
      <c r="D135" s="644"/>
      <c r="E135" s="644"/>
      <c r="F135" s="644"/>
    </row>
    <row r="136" spans="4:6" x14ac:dyDescent="0.25">
      <c r="D136" s="644"/>
      <c r="E136" s="644"/>
      <c r="F136" s="644"/>
    </row>
    <row r="137" spans="4:6" x14ac:dyDescent="0.25">
      <c r="D137" s="644"/>
      <c r="E137" s="644"/>
      <c r="F137" s="644"/>
    </row>
    <row r="138" spans="4:6" x14ac:dyDescent="0.25">
      <c r="D138" s="644"/>
      <c r="E138" s="644"/>
      <c r="F138" s="644"/>
    </row>
    <row r="139" spans="4:6" x14ac:dyDescent="0.25">
      <c r="D139" s="644"/>
      <c r="E139" s="644"/>
      <c r="F139" s="644"/>
    </row>
    <row r="140" spans="4:6" x14ac:dyDescent="0.25">
      <c r="D140" s="644"/>
      <c r="E140" s="644"/>
      <c r="F140" s="644"/>
    </row>
    <row r="141" spans="4:6" x14ac:dyDescent="0.25">
      <c r="D141" s="644"/>
      <c r="E141" s="644"/>
      <c r="F141" s="644"/>
    </row>
    <row r="142" spans="4:6" x14ac:dyDescent="0.25">
      <c r="D142" s="644"/>
      <c r="E142" s="644"/>
      <c r="F142" s="644"/>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35" header="0.5" footer="0.25"/>
  <pageSetup scale="90" orientation="landscape" r:id="rId1"/>
  <headerFooter alignWithMargins="0">
    <oddFooter>&amp;R&amp;"Arial,Bold"Special Building Fund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2"/>
  <sheetViews>
    <sheetView showZeros="0" topLeftCell="C10" workbookViewId="0">
      <selection activeCell="F20" sqref="F20"/>
    </sheetView>
  </sheetViews>
  <sheetFormatPr defaultColWidth="9.109375" defaultRowHeight="13.2" x14ac:dyDescent="0.25"/>
  <cols>
    <col min="1" max="1" width="4.6640625" style="188" customWidth="1"/>
    <col min="2" max="2" width="55.6640625" style="188" customWidth="1"/>
    <col min="3" max="3" width="8.6640625" style="188" customWidth="1"/>
    <col min="4" max="6" width="21.6640625" style="188" customWidth="1"/>
    <col min="7" max="16384" width="9.109375" style="188"/>
  </cols>
  <sheetData>
    <row r="1" spans="1:32" ht="13.8" thickBot="1" x14ac:dyDescent="0.3">
      <c r="A1" s="611" t="s">
        <v>13</v>
      </c>
      <c r="B1" s="611"/>
      <c r="C1" s="611"/>
      <c r="D1" s="611"/>
      <c r="E1" s="523" t="s">
        <v>252</v>
      </c>
      <c r="F1" s="612" t="str">
        <f>'Basic Data Input'!B3</f>
        <v>84-0003</v>
      </c>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row>
    <row r="2" spans="1:32" ht="6" customHeight="1" thickBot="1" x14ac:dyDescent="0.3">
      <c r="A2" s="182"/>
      <c r="B2" s="182"/>
      <c r="C2" s="182"/>
      <c r="D2" s="182"/>
      <c r="E2" s="182"/>
      <c r="F2" s="182"/>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23.1" customHeight="1" x14ac:dyDescent="0.25">
      <c r="A3" s="930" t="s">
        <v>49</v>
      </c>
      <c r="B3" s="936" t="s">
        <v>341</v>
      </c>
      <c r="C3" s="932" t="s">
        <v>333</v>
      </c>
      <c r="D3" s="928" t="s">
        <v>619</v>
      </c>
      <c r="E3" s="928" t="s">
        <v>620</v>
      </c>
      <c r="F3" s="922" t="s">
        <v>621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23.1" customHeight="1" thickBot="1" x14ac:dyDescent="0.3">
      <c r="A4" s="931"/>
      <c r="B4" s="937"/>
      <c r="C4" s="933"/>
      <c r="D4" s="929"/>
      <c r="E4" s="929"/>
      <c r="F4" s="923"/>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x14ac:dyDescent="0.25">
      <c r="A5" s="613">
        <f>ROWS(A$5:A5)</f>
        <v>1</v>
      </c>
      <c r="B5" s="614" t="s">
        <v>81</v>
      </c>
      <c r="C5" s="659"/>
      <c r="D5" s="660"/>
      <c r="E5" s="660"/>
      <c r="F5" s="661"/>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x14ac:dyDescent="0.25">
      <c r="A6" s="613">
        <f>ROWS(A$5:A6)</f>
        <v>2</v>
      </c>
      <c r="B6" s="201" t="s">
        <v>235</v>
      </c>
      <c r="C6" s="202">
        <v>520</v>
      </c>
      <c r="D6" s="313">
        <v>907801</v>
      </c>
      <c r="E6" s="313"/>
      <c r="F6" s="31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x14ac:dyDescent="0.25">
      <c r="A7" s="613">
        <f>ROWS(A$5:A7)</f>
        <v>3</v>
      </c>
      <c r="B7" s="203" t="s">
        <v>203</v>
      </c>
      <c r="C7" s="202">
        <v>610</v>
      </c>
      <c r="D7" s="313"/>
      <c r="E7" s="313"/>
      <c r="F7" s="31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x14ac:dyDescent="0.25">
      <c r="A8" s="613">
        <f>ROWS(A$5:A8)</f>
        <v>4</v>
      </c>
      <c r="B8" s="203" t="s">
        <v>311</v>
      </c>
      <c r="C8" s="202">
        <v>610</v>
      </c>
      <c r="D8" s="313">
        <v>165000</v>
      </c>
      <c r="E8" s="313">
        <v>165000</v>
      </c>
      <c r="F8" s="314">
        <v>195000</v>
      </c>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x14ac:dyDescent="0.25">
      <c r="A9" s="613"/>
      <c r="B9" s="203" t="s">
        <v>204</v>
      </c>
      <c r="C9" s="202">
        <v>620</v>
      </c>
      <c r="D9" s="313">
        <v>32285</v>
      </c>
      <c r="E9" s="313">
        <v>33992</v>
      </c>
      <c r="F9" s="314">
        <v>32000</v>
      </c>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x14ac:dyDescent="0.25">
      <c r="A10" s="613">
        <f>ROWS(A$5:A10)</f>
        <v>6</v>
      </c>
      <c r="B10" s="203" t="s">
        <v>173</v>
      </c>
      <c r="C10" s="202">
        <v>755</v>
      </c>
      <c r="D10" s="313"/>
      <c r="E10" s="313"/>
      <c r="F10" s="31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x14ac:dyDescent="0.25">
      <c r="A11" s="613">
        <f>ROWS(A$5:A11)</f>
        <v>7</v>
      </c>
      <c r="B11" s="7" t="s">
        <v>666</v>
      </c>
      <c r="C11" s="11"/>
      <c r="D11" s="313">
        <v>1600</v>
      </c>
      <c r="E11" s="313">
        <v>1050</v>
      </c>
      <c r="F11" s="314">
        <v>1600</v>
      </c>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x14ac:dyDescent="0.25">
      <c r="A12" s="613">
        <f>ROWS(A$5:A12)</f>
        <v>8</v>
      </c>
      <c r="B12" s="201" t="s">
        <v>174</v>
      </c>
      <c r="C12" s="11"/>
      <c r="D12" s="618">
        <f>ROUND(SUM(D6:D11),2)</f>
        <v>1106686</v>
      </c>
      <c r="E12" s="618">
        <f>ROUND(SUM(E6:E11),2)</f>
        <v>200042</v>
      </c>
      <c r="F12" s="662"/>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x14ac:dyDescent="0.25">
      <c r="A13" s="613">
        <f>ROWS(A$5:A13)</f>
        <v>9</v>
      </c>
      <c r="B13" s="201" t="s">
        <v>175</v>
      </c>
      <c r="C13" s="11"/>
      <c r="D13" s="663"/>
      <c r="E13" s="663"/>
      <c r="F13" s="623">
        <f>ROUND(SUM(F6:F11),2)</f>
        <v>228600</v>
      </c>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x14ac:dyDescent="0.25">
      <c r="A14" s="613">
        <f>ROWS(A$5:A14)</f>
        <v>10</v>
      </c>
      <c r="B14" s="201" t="s">
        <v>103</v>
      </c>
      <c r="C14" s="11"/>
      <c r="D14" s="663"/>
      <c r="E14" s="663"/>
      <c r="F14" s="314">
        <v>230000</v>
      </c>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ht="13.8" thickBot="1" x14ac:dyDescent="0.3">
      <c r="A15" s="613">
        <f>ROWS(A$5:A15)</f>
        <v>11</v>
      </c>
      <c r="B15" s="201" t="s">
        <v>104</v>
      </c>
      <c r="C15" s="11"/>
      <c r="D15" s="663"/>
      <c r="E15" s="663"/>
      <c r="F15" s="623">
        <f>IF(SUM(F13:F14)&lt;&gt;F38,"Budget Not Balanced",ROUND(SUM(F13:F14),2))</f>
        <v>458600</v>
      </c>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x14ac:dyDescent="0.25">
      <c r="A16" s="625">
        <f>ROWS(A$5:A16)</f>
        <v>12</v>
      </c>
      <c r="B16" s="626" t="s">
        <v>320</v>
      </c>
      <c r="C16" s="664"/>
      <c r="D16" s="665"/>
      <c r="E16" s="665"/>
      <c r="F16" s="666"/>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x14ac:dyDescent="0.25">
      <c r="A17" s="630">
        <f>ROWS(A$5:A17)</f>
        <v>13</v>
      </c>
      <c r="B17" s="631" t="s">
        <v>106</v>
      </c>
      <c r="C17" s="13"/>
      <c r="D17" s="303">
        <v>885297</v>
      </c>
      <c r="E17" s="303">
        <v>210019</v>
      </c>
      <c r="F17" s="304">
        <v>188982</v>
      </c>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x14ac:dyDescent="0.25">
      <c r="A18" s="630">
        <f>ROWS(A$5:A18)</f>
        <v>14</v>
      </c>
      <c r="B18" s="631" t="s">
        <v>107</v>
      </c>
      <c r="C18" s="13"/>
      <c r="D18" s="303"/>
      <c r="E18" s="303"/>
      <c r="F18" s="30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x14ac:dyDescent="0.25">
      <c r="A19" s="630">
        <f>ROWS(A$5:A19)</f>
        <v>15</v>
      </c>
      <c r="B19" s="631" t="s">
        <v>206</v>
      </c>
      <c r="C19" s="13"/>
      <c r="D19" s="303"/>
      <c r="E19" s="303"/>
      <c r="F19" s="304">
        <v>41000</v>
      </c>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x14ac:dyDescent="0.25">
      <c r="A20" s="630">
        <f>ROWS(A$5:A20)</f>
        <v>16</v>
      </c>
      <c r="B20" s="631" t="s">
        <v>109</v>
      </c>
      <c r="C20" s="13"/>
      <c r="D20" s="632">
        <f>ROUND(SUM(D17:D19),2)</f>
        <v>885297</v>
      </c>
      <c r="E20" s="632">
        <f>IF(SUM(E17:E19)&lt;&gt;D40,"Must = Col 1 Line 36",ROUND(SUM(E17:E19),2))</f>
        <v>210019</v>
      </c>
      <c r="F20" s="633">
        <f>IF(SUM(F17:F19)&lt;&gt;E40,"Must = Col 2 Line 36",ROUND(SUM(F17:F19),2))</f>
        <v>229982</v>
      </c>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x14ac:dyDescent="0.25">
      <c r="A21" s="630">
        <f>ROWS(A$5:A21)</f>
        <v>17</v>
      </c>
      <c r="B21" s="634" t="s">
        <v>236</v>
      </c>
      <c r="C21" s="681"/>
      <c r="D21" s="671"/>
      <c r="E21" s="671"/>
      <c r="F21" s="669"/>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x14ac:dyDescent="0.25">
      <c r="A22" s="630">
        <f>ROWS(A$5:A22)</f>
        <v>18</v>
      </c>
      <c r="B22" s="631" t="s">
        <v>111</v>
      </c>
      <c r="C22" s="634">
        <v>1115</v>
      </c>
      <c r="D22" s="315"/>
      <c r="E22" s="315"/>
      <c r="F22" s="316"/>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x14ac:dyDescent="0.25">
      <c r="A23" s="630">
        <v>18</v>
      </c>
      <c r="B23" s="631" t="s">
        <v>124</v>
      </c>
      <c r="C23" s="634">
        <v>1410</v>
      </c>
      <c r="D23" s="315">
        <v>282</v>
      </c>
      <c r="E23" s="303">
        <v>300</v>
      </c>
      <c r="F23" s="304">
        <v>300</v>
      </c>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x14ac:dyDescent="0.25">
      <c r="A24" s="630">
        <f>ROWS(A$5:A24)</f>
        <v>20</v>
      </c>
      <c r="B24" s="14" t="s">
        <v>665</v>
      </c>
      <c r="C24" s="13"/>
      <c r="D24" s="303">
        <v>1867</v>
      </c>
      <c r="E24" s="303">
        <v>1800</v>
      </c>
      <c r="F24" s="304">
        <v>1800</v>
      </c>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x14ac:dyDescent="0.25">
      <c r="A25" s="630">
        <f>ROWS(A$5:A25)</f>
        <v>21</v>
      </c>
      <c r="B25" s="634" t="s">
        <v>237</v>
      </c>
      <c r="C25" s="668"/>
      <c r="D25" s="663"/>
      <c r="E25" s="663"/>
      <c r="F25" s="662"/>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x14ac:dyDescent="0.25">
      <c r="A26" s="630">
        <f>ROWS(A$5:A26)</f>
        <v>22</v>
      </c>
      <c r="B26" s="631" t="s">
        <v>137</v>
      </c>
      <c r="C26" s="634">
        <v>3130</v>
      </c>
      <c r="D26" s="303">
        <v>2114</v>
      </c>
      <c r="E26" s="303">
        <v>1700</v>
      </c>
      <c r="F26" s="669"/>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x14ac:dyDescent="0.25">
      <c r="A27" s="630">
        <f>ROWS(A$5:A27)</f>
        <v>23</v>
      </c>
      <c r="B27" s="631" t="s">
        <v>207</v>
      </c>
      <c r="C27" s="634">
        <v>3180</v>
      </c>
      <c r="D27" s="303">
        <v>490</v>
      </c>
      <c r="E27" s="303">
        <v>500</v>
      </c>
      <c r="F27" s="304">
        <v>500</v>
      </c>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x14ac:dyDescent="0.25">
      <c r="A28" s="630">
        <f>ROWS(A$5:A28)</f>
        <v>24</v>
      </c>
      <c r="B28" s="631" t="s">
        <v>208</v>
      </c>
      <c r="C28" s="634">
        <v>3300</v>
      </c>
      <c r="D28" s="390"/>
      <c r="E28" s="390"/>
      <c r="F28" s="391"/>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x14ac:dyDescent="0.25">
      <c r="A29" s="630">
        <f>ROWS(A$5:A29)</f>
        <v>25</v>
      </c>
      <c r="B29" s="14" t="s">
        <v>460</v>
      </c>
      <c r="C29" s="13"/>
      <c r="D29" s="303">
        <v>10369</v>
      </c>
      <c r="E29" s="303">
        <v>16205</v>
      </c>
      <c r="F29" s="401"/>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x14ac:dyDescent="0.25">
      <c r="A30" s="630">
        <f>ROWS(A$5:A30)</f>
        <v>26</v>
      </c>
      <c r="B30" s="634" t="s">
        <v>147</v>
      </c>
      <c r="C30" s="670"/>
      <c r="D30" s="671"/>
      <c r="E30" s="671"/>
      <c r="F30" s="669"/>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x14ac:dyDescent="0.25">
      <c r="A31" s="630">
        <f>ROWS(A$5:A31)</f>
        <v>27</v>
      </c>
      <c r="B31" s="631" t="s">
        <v>230</v>
      </c>
      <c r="C31" s="634">
        <v>4000</v>
      </c>
      <c r="D31" s="303"/>
      <c r="E31" s="303"/>
      <c r="F31" s="30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x14ac:dyDescent="0.25">
      <c r="A32" s="630">
        <f>ROWS(A$5:A32)</f>
        <v>28</v>
      </c>
      <c r="B32" s="634" t="s">
        <v>155</v>
      </c>
      <c r="C32" s="670"/>
      <c r="D32" s="671"/>
      <c r="E32" s="671"/>
      <c r="F32" s="669"/>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x14ac:dyDescent="0.25">
      <c r="A33" s="630">
        <f>ROWS(A$5:A33)</f>
        <v>29</v>
      </c>
      <c r="B33" s="631" t="s">
        <v>406</v>
      </c>
      <c r="C33" s="634">
        <v>5100</v>
      </c>
      <c r="D33" s="303">
        <v>199980</v>
      </c>
      <c r="E33" s="303"/>
      <c r="F33" s="30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x14ac:dyDescent="0.25">
      <c r="A34" s="630">
        <f>ROWS(A$5:A34)</f>
        <v>30</v>
      </c>
      <c r="B34" s="631" t="s">
        <v>157</v>
      </c>
      <c r="C34" s="634">
        <v>5200</v>
      </c>
      <c r="D34" s="303"/>
      <c r="E34" s="303"/>
      <c r="F34" s="30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x14ac:dyDescent="0.25">
      <c r="A35" s="630">
        <f>ROWS(A$5:A35)</f>
        <v>31</v>
      </c>
      <c r="B35" s="7" t="s">
        <v>163</v>
      </c>
      <c r="C35" s="13"/>
      <c r="D35" s="303"/>
      <c r="E35" s="303"/>
      <c r="F35" s="30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x14ac:dyDescent="0.25">
      <c r="A36" s="630">
        <f>ROWS(A$5:A36)</f>
        <v>32</v>
      </c>
      <c r="B36" s="631" t="s">
        <v>164</v>
      </c>
      <c r="C36" s="13"/>
      <c r="D36" s="536">
        <f>ROUND(SUM(D20:D35),2)</f>
        <v>1100399</v>
      </c>
      <c r="E36" s="536">
        <f>ROUND(SUM(E20:E35),2)</f>
        <v>230524</v>
      </c>
      <c r="F36" s="538">
        <f>ROUND(SUM(F20:F35),2)</f>
        <v>232582</v>
      </c>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x14ac:dyDescent="0.25">
      <c r="A37" s="630">
        <f>ROWS(A$5:A37)</f>
        <v>33</v>
      </c>
      <c r="B37" s="631" t="s">
        <v>165</v>
      </c>
      <c r="C37" s="634">
        <v>1110</v>
      </c>
      <c r="D37" s="303">
        <v>216306</v>
      </c>
      <c r="E37" s="303">
        <v>199500</v>
      </c>
      <c r="F37" s="304">
        <v>226018</v>
      </c>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x14ac:dyDescent="0.25">
      <c r="A38" s="630">
        <f>ROWS(A$5:A38)</f>
        <v>34</v>
      </c>
      <c r="B38" s="631" t="s">
        <v>166</v>
      </c>
      <c r="C38" s="13"/>
      <c r="D38" s="536">
        <f>ROUND(SUM(D36:D37),2)</f>
        <v>1316705</v>
      </c>
      <c r="E38" s="536">
        <f>ROUND(SUM(E36:E37),2)</f>
        <v>430024</v>
      </c>
      <c r="F38" s="538">
        <f>ROUND(SUM(F36:F37),2)</f>
        <v>458600</v>
      </c>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x14ac:dyDescent="0.25">
      <c r="A39" s="630">
        <f>ROWS(A$5:A39)</f>
        <v>35</v>
      </c>
      <c r="B39" s="631" t="s">
        <v>177</v>
      </c>
      <c r="C39" s="13"/>
      <c r="D39" s="536">
        <f>D12</f>
        <v>1106686</v>
      </c>
      <c r="E39" s="536">
        <f>E12</f>
        <v>200042</v>
      </c>
      <c r="F39" s="669"/>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ht="13.8" thickBot="1" x14ac:dyDescent="0.3">
      <c r="A40" s="636">
        <f>ROWS(A$5:A40)</f>
        <v>36</v>
      </c>
      <c r="B40" s="637" t="s">
        <v>168</v>
      </c>
      <c r="C40" s="15"/>
      <c r="D40" s="638">
        <f>ROUND(D38-D39,2)</f>
        <v>210019</v>
      </c>
      <c r="E40" s="638">
        <f>ROUND(E38-E39,2)</f>
        <v>229982</v>
      </c>
      <c r="F40" s="673"/>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ht="13.8" thickBot="1" x14ac:dyDescent="0.3">
      <c r="A41" s="182"/>
      <c r="B41" s="182"/>
      <c r="C41" s="182"/>
      <c r="D41" s="640"/>
      <c r="E41" s="640"/>
      <c r="F41" s="689" t="s">
        <v>169</v>
      </c>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x14ac:dyDescent="0.25">
      <c r="B42" s="182"/>
      <c r="C42" s="182" t="s">
        <v>210</v>
      </c>
      <c r="D42" s="640"/>
      <c r="E42" s="640"/>
      <c r="F42" s="605">
        <f>F37</f>
        <v>226018</v>
      </c>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x14ac:dyDescent="0.25">
      <c r="B43" s="182"/>
      <c r="C43" s="182" t="s">
        <v>427</v>
      </c>
      <c r="D43" s="640"/>
      <c r="E43" s="640"/>
      <c r="F43" s="312">
        <f>ROUND((F42*0.01)*1.0101,2)</f>
        <v>2283.0100000000002</v>
      </c>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x14ac:dyDescent="0.25">
      <c r="B44" s="182"/>
      <c r="C44" s="182" t="s">
        <v>238</v>
      </c>
      <c r="D44" s="640"/>
      <c r="E44" s="640"/>
      <c r="F44" s="312"/>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ht="13.8" thickBot="1" x14ac:dyDescent="0.3">
      <c r="B45" s="182"/>
      <c r="C45" s="182" t="s">
        <v>212</v>
      </c>
      <c r="D45" s="640"/>
      <c r="E45" s="640"/>
      <c r="F45" s="606">
        <f>ROUND(SUM(F42:F44),2)</f>
        <v>228301.01</v>
      </c>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ht="6" customHeight="1" x14ac:dyDescent="0.25">
      <c r="A46" s="182"/>
      <c r="B46" s="182"/>
      <c r="C46" s="182"/>
      <c r="D46" s="640"/>
      <c r="E46" s="640"/>
      <c r="F46" s="640"/>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x14ac:dyDescent="0.25">
      <c r="A47" s="641" t="s">
        <v>213</v>
      </c>
      <c r="B47" s="182"/>
      <c r="C47" s="182"/>
      <c r="D47" s="640"/>
      <c r="E47" s="640"/>
      <c r="F47" s="640"/>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hidden="1" x14ac:dyDescent="0.25">
      <c r="A48" s="182" t="s">
        <v>179</v>
      </c>
      <c r="B48" s="182"/>
      <c r="C48" s="182"/>
      <c r="D48" s="640"/>
      <c r="E48" s="640"/>
      <c r="F48" s="643" t="s">
        <v>239</v>
      </c>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4:32" x14ac:dyDescent="0.25">
      <c r="D49" s="644"/>
      <c r="E49" s="644"/>
      <c r="F49" s="64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row>
    <row r="50" spans="4:32" x14ac:dyDescent="0.25">
      <c r="D50" s="644"/>
      <c r="E50" s="644"/>
      <c r="F50" s="64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row>
    <row r="51" spans="4:32" x14ac:dyDescent="0.25">
      <c r="D51" s="644"/>
      <c r="E51" s="644"/>
      <c r="F51" s="64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row>
    <row r="52" spans="4:32" x14ac:dyDescent="0.25">
      <c r="D52" s="644"/>
      <c r="E52" s="644"/>
      <c r="F52" s="64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4:32" x14ac:dyDescent="0.25">
      <c r="D53" s="644"/>
      <c r="E53" s="644"/>
      <c r="F53" s="64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4:32" x14ac:dyDescent="0.25">
      <c r="D54" s="644"/>
      <c r="E54" s="644"/>
      <c r="F54" s="64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4:32" x14ac:dyDescent="0.25">
      <c r="D55" s="644"/>
      <c r="E55" s="644"/>
      <c r="F55" s="64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4:32" x14ac:dyDescent="0.25">
      <c r="D56" s="644"/>
      <c r="E56" s="644"/>
      <c r="F56" s="64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4:32" x14ac:dyDescent="0.25">
      <c r="D57" s="644"/>
      <c r="E57" s="644"/>
      <c r="F57" s="64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row>
    <row r="58" spans="4:32" x14ac:dyDescent="0.25">
      <c r="D58" s="644"/>
      <c r="E58" s="644"/>
      <c r="F58" s="64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row>
    <row r="59" spans="4:32" x14ac:dyDescent="0.25">
      <c r="D59" s="644"/>
      <c r="E59" s="644"/>
      <c r="F59" s="64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row r="60" spans="4:32" x14ac:dyDescent="0.25">
      <c r="D60" s="644"/>
      <c r="E60" s="644"/>
      <c r="F60" s="64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row>
    <row r="61" spans="4:32" x14ac:dyDescent="0.25">
      <c r="D61" s="644"/>
      <c r="E61" s="644"/>
      <c r="F61" s="64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row>
    <row r="62" spans="4:32" x14ac:dyDescent="0.25">
      <c r="D62" s="644"/>
      <c r="E62" s="644"/>
      <c r="F62" s="64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row>
    <row r="63" spans="4:32" x14ac:dyDescent="0.25">
      <c r="D63" s="644"/>
      <c r="E63" s="644"/>
      <c r="F63" s="64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4:32" x14ac:dyDescent="0.25">
      <c r="D64" s="644"/>
      <c r="E64" s="644"/>
      <c r="F64" s="64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row>
    <row r="65" spans="4:6" x14ac:dyDescent="0.25">
      <c r="D65" s="644"/>
      <c r="E65" s="644"/>
      <c r="F65" s="644"/>
    </row>
    <row r="66" spans="4:6" x14ac:dyDescent="0.25">
      <c r="D66" s="644"/>
      <c r="E66" s="644"/>
      <c r="F66" s="644"/>
    </row>
    <row r="67" spans="4:6" x14ac:dyDescent="0.25">
      <c r="D67" s="644"/>
      <c r="E67" s="644"/>
      <c r="F67" s="644"/>
    </row>
    <row r="68" spans="4:6" x14ac:dyDescent="0.25">
      <c r="D68" s="644"/>
      <c r="E68" s="644"/>
      <c r="F68" s="644"/>
    </row>
    <row r="69" spans="4:6" x14ac:dyDescent="0.25">
      <c r="D69" s="644"/>
      <c r="E69" s="644"/>
      <c r="F69" s="644"/>
    </row>
    <row r="70" spans="4:6" x14ac:dyDescent="0.25">
      <c r="D70" s="644"/>
      <c r="E70" s="644"/>
      <c r="F70" s="644"/>
    </row>
    <row r="71" spans="4:6" x14ac:dyDescent="0.25">
      <c r="D71" s="644"/>
      <c r="E71" s="644"/>
      <c r="F71" s="644"/>
    </row>
    <row r="72" spans="4:6" x14ac:dyDescent="0.25">
      <c r="D72" s="644"/>
      <c r="E72" s="644"/>
      <c r="F72" s="644"/>
    </row>
    <row r="73" spans="4:6" x14ac:dyDescent="0.25">
      <c r="D73" s="644"/>
      <c r="E73" s="644"/>
      <c r="F73" s="644"/>
    </row>
    <row r="74" spans="4:6" x14ac:dyDescent="0.25">
      <c r="D74" s="644"/>
      <c r="E74" s="644"/>
      <c r="F74" s="644"/>
    </row>
    <row r="75" spans="4:6" x14ac:dyDescent="0.25">
      <c r="D75" s="644"/>
      <c r="E75" s="644"/>
      <c r="F75" s="644"/>
    </row>
    <row r="76" spans="4:6" x14ac:dyDescent="0.25">
      <c r="D76" s="644"/>
      <c r="E76" s="644"/>
      <c r="F76" s="644"/>
    </row>
    <row r="77" spans="4:6" x14ac:dyDescent="0.25">
      <c r="D77" s="644"/>
      <c r="E77" s="644"/>
      <c r="F77" s="644"/>
    </row>
    <row r="78" spans="4:6" x14ac:dyDescent="0.25">
      <c r="D78" s="644"/>
      <c r="E78" s="644"/>
      <c r="F78" s="644"/>
    </row>
    <row r="79" spans="4:6" x14ac:dyDescent="0.25">
      <c r="D79" s="644"/>
      <c r="E79" s="644"/>
      <c r="F79" s="644"/>
    </row>
    <row r="80" spans="4:6" x14ac:dyDescent="0.25">
      <c r="D80" s="644"/>
      <c r="E80" s="644"/>
      <c r="F80" s="644"/>
    </row>
    <row r="81" spans="4:6" x14ac:dyDescent="0.25">
      <c r="D81" s="644"/>
      <c r="E81" s="644"/>
      <c r="F81" s="644"/>
    </row>
    <row r="82" spans="4:6" x14ac:dyDescent="0.25">
      <c r="D82" s="644"/>
      <c r="E82" s="644"/>
      <c r="F82" s="644"/>
    </row>
    <row r="83" spans="4:6" x14ac:dyDescent="0.25">
      <c r="D83" s="644"/>
      <c r="E83" s="644"/>
      <c r="F83" s="644"/>
    </row>
    <row r="84" spans="4:6" x14ac:dyDescent="0.25">
      <c r="D84" s="644"/>
      <c r="E84" s="644"/>
      <c r="F84" s="644"/>
    </row>
    <row r="85" spans="4:6" x14ac:dyDescent="0.25">
      <c r="D85" s="644"/>
      <c r="E85" s="644"/>
      <c r="F85" s="644"/>
    </row>
    <row r="86" spans="4:6" x14ac:dyDescent="0.25">
      <c r="D86" s="644"/>
      <c r="E86" s="644"/>
      <c r="F86" s="644"/>
    </row>
    <row r="87" spans="4:6" x14ac:dyDescent="0.25">
      <c r="D87" s="644"/>
      <c r="E87" s="644"/>
      <c r="F87" s="644"/>
    </row>
    <row r="88" spans="4:6" x14ac:dyDescent="0.25">
      <c r="D88" s="644"/>
      <c r="E88" s="644"/>
      <c r="F88" s="644"/>
    </row>
    <row r="89" spans="4:6" x14ac:dyDescent="0.25">
      <c r="D89" s="644"/>
      <c r="E89" s="644"/>
      <c r="F89" s="644"/>
    </row>
    <row r="90" spans="4:6" x14ac:dyDescent="0.25">
      <c r="D90" s="644"/>
      <c r="E90" s="644"/>
      <c r="F90" s="644"/>
    </row>
    <row r="91" spans="4:6" x14ac:dyDescent="0.25">
      <c r="D91" s="644"/>
      <c r="E91" s="644"/>
      <c r="F91" s="644"/>
    </row>
    <row r="92" spans="4:6" x14ac:dyDescent="0.25">
      <c r="D92" s="644"/>
      <c r="E92" s="644"/>
      <c r="F92" s="644"/>
    </row>
    <row r="93" spans="4:6" x14ac:dyDescent="0.25">
      <c r="D93" s="644"/>
      <c r="E93" s="644"/>
      <c r="F93" s="644"/>
    </row>
    <row r="94" spans="4:6" x14ac:dyDescent="0.25">
      <c r="D94" s="644"/>
      <c r="E94" s="644"/>
      <c r="F94" s="644"/>
    </row>
    <row r="95" spans="4:6" x14ac:dyDescent="0.25">
      <c r="D95" s="644"/>
      <c r="E95" s="644"/>
      <c r="F95" s="644"/>
    </row>
    <row r="96" spans="4:6" x14ac:dyDescent="0.25">
      <c r="D96" s="644"/>
      <c r="E96" s="644"/>
      <c r="F96" s="644"/>
    </row>
    <row r="97" spans="4:6" x14ac:dyDescent="0.25">
      <c r="D97" s="644"/>
      <c r="E97" s="644"/>
      <c r="F97" s="644"/>
    </row>
    <row r="98" spans="4:6" x14ac:dyDescent="0.25">
      <c r="D98" s="644"/>
      <c r="E98" s="644"/>
      <c r="F98" s="644"/>
    </row>
    <row r="99" spans="4:6" x14ac:dyDescent="0.25">
      <c r="D99" s="644"/>
      <c r="E99" s="644"/>
      <c r="F99" s="644"/>
    </row>
    <row r="100" spans="4:6" x14ac:dyDescent="0.25">
      <c r="D100" s="644"/>
      <c r="E100" s="644"/>
      <c r="F100" s="644"/>
    </row>
    <row r="101" spans="4:6" x14ac:dyDescent="0.25">
      <c r="D101" s="644"/>
      <c r="E101" s="644"/>
      <c r="F101" s="644"/>
    </row>
    <row r="102" spans="4:6" x14ac:dyDescent="0.25">
      <c r="D102" s="644"/>
      <c r="E102" s="644"/>
      <c r="F102" s="644"/>
    </row>
    <row r="103" spans="4:6" x14ac:dyDescent="0.25">
      <c r="D103" s="644"/>
      <c r="E103" s="644"/>
      <c r="F103" s="644"/>
    </row>
    <row r="104" spans="4:6" x14ac:dyDescent="0.25">
      <c r="D104" s="644"/>
      <c r="E104" s="644"/>
      <c r="F104" s="644"/>
    </row>
    <row r="105" spans="4:6" x14ac:dyDescent="0.25">
      <c r="D105" s="644"/>
      <c r="E105" s="644"/>
      <c r="F105" s="644"/>
    </row>
    <row r="106" spans="4:6" x14ac:dyDescent="0.25">
      <c r="D106" s="644"/>
      <c r="E106" s="644"/>
      <c r="F106" s="644"/>
    </row>
    <row r="107" spans="4:6" x14ac:dyDescent="0.25">
      <c r="D107" s="644"/>
      <c r="E107" s="644"/>
      <c r="F107" s="644"/>
    </row>
    <row r="108" spans="4:6" x14ac:dyDescent="0.25">
      <c r="D108" s="644"/>
      <c r="E108" s="644"/>
      <c r="F108" s="644"/>
    </row>
    <row r="109" spans="4:6" x14ac:dyDescent="0.25">
      <c r="D109" s="644"/>
      <c r="E109" s="644"/>
      <c r="F109" s="644"/>
    </row>
    <row r="110" spans="4:6" x14ac:dyDescent="0.25">
      <c r="D110" s="644"/>
      <c r="E110" s="644"/>
      <c r="F110" s="644"/>
    </row>
    <row r="111" spans="4:6" x14ac:dyDescent="0.25">
      <c r="D111" s="644"/>
      <c r="E111" s="644"/>
      <c r="F111" s="644"/>
    </row>
    <row r="112" spans="4:6" x14ac:dyDescent="0.25">
      <c r="D112" s="644"/>
      <c r="E112" s="644"/>
      <c r="F112" s="644"/>
    </row>
    <row r="113" spans="4:6" x14ac:dyDescent="0.25">
      <c r="D113" s="644"/>
      <c r="E113" s="644"/>
      <c r="F113" s="644"/>
    </row>
    <row r="114" spans="4:6" x14ac:dyDescent="0.25">
      <c r="D114" s="644"/>
      <c r="E114" s="644"/>
      <c r="F114" s="644"/>
    </row>
    <row r="115" spans="4:6" x14ac:dyDescent="0.25">
      <c r="D115" s="644"/>
      <c r="E115" s="644"/>
      <c r="F115" s="644"/>
    </row>
    <row r="116" spans="4:6" x14ac:dyDescent="0.25">
      <c r="D116" s="644"/>
      <c r="E116" s="644"/>
      <c r="F116" s="644"/>
    </row>
    <row r="117" spans="4:6" x14ac:dyDescent="0.25">
      <c r="D117" s="644"/>
      <c r="E117" s="644"/>
      <c r="F117" s="644"/>
    </row>
    <row r="118" spans="4:6" x14ac:dyDescent="0.25">
      <c r="D118" s="644"/>
      <c r="E118" s="644"/>
      <c r="F118" s="644"/>
    </row>
    <row r="119" spans="4:6" x14ac:dyDescent="0.25">
      <c r="D119" s="644"/>
      <c r="E119" s="644"/>
      <c r="F119" s="644"/>
    </row>
    <row r="120" spans="4:6" x14ac:dyDescent="0.25">
      <c r="D120" s="644"/>
      <c r="E120" s="644"/>
      <c r="F120" s="644"/>
    </row>
    <row r="121" spans="4:6" x14ac:dyDescent="0.25">
      <c r="D121" s="644"/>
      <c r="E121" s="644"/>
      <c r="F121" s="644"/>
    </row>
    <row r="122" spans="4:6" x14ac:dyDescent="0.25">
      <c r="D122" s="644"/>
      <c r="E122" s="644"/>
      <c r="F122" s="644"/>
    </row>
    <row r="123" spans="4:6" x14ac:dyDescent="0.25">
      <c r="D123" s="644"/>
      <c r="E123" s="644"/>
      <c r="F123" s="644"/>
    </row>
    <row r="124" spans="4:6" x14ac:dyDescent="0.25">
      <c r="D124" s="644"/>
      <c r="E124" s="644"/>
      <c r="F124" s="644"/>
    </row>
    <row r="125" spans="4:6" x14ac:dyDescent="0.25">
      <c r="D125" s="644"/>
      <c r="E125" s="644"/>
      <c r="F125" s="644"/>
    </row>
    <row r="126" spans="4:6" x14ac:dyDescent="0.25">
      <c r="D126" s="644"/>
      <c r="E126" s="644"/>
      <c r="F126" s="644"/>
    </row>
    <row r="127" spans="4:6" x14ac:dyDescent="0.25">
      <c r="D127" s="644"/>
      <c r="E127" s="644"/>
      <c r="F127" s="644"/>
    </row>
    <row r="128" spans="4:6" x14ac:dyDescent="0.25">
      <c r="D128" s="644"/>
      <c r="E128" s="644"/>
      <c r="F128" s="644"/>
    </row>
    <row r="129" spans="4:6" x14ac:dyDescent="0.25">
      <c r="D129" s="644"/>
      <c r="E129" s="644"/>
      <c r="F129" s="644"/>
    </row>
    <row r="130" spans="4:6" x14ac:dyDescent="0.25">
      <c r="D130" s="644"/>
      <c r="E130" s="644"/>
      <c r="F130" s="644"/>
    </row>
    <row r="131" spans="4:6" x14ac:dyDescent="0.25">
      <c r="D131" s="644"/>
      <c r="E131" s="644"/>
      <c r="F131" s="644"/>
    </row>
    <row r="132" spans="4:6" x14ac:dyDescent="0.25">
      <c r="D132" s="644"/>
      <c r="E132" s="644"/>
      <c r="F132" s="644"/>
    </row>
    <row r="133" spans="4:6" x14ac:dyDescent="0.25">
      <c r="D133" s="644"/>
      <c r="E133" s="644"/>
      <c r="F133" s="644"/>
    </row>
    <row r="134" spans="4:6" x14ac:dyDescent="0.25">
      <c r="D134" s="644"/>
      <c r="E134" s="644"/>
      <c r="F134" s="644"/>
    </row>
    <row r="135" spans="4:6" x14ac:dyDescent="0.25">
      <c r="D135" s="644"/>
      <c r="E135" s="644"/>
      <c r="F135" s="644"/>
    </row>
    <row r="136" spans="4:6" x14ac:dyDescent="0.25">
      <c r="D136" s="644"/>
      <c r="E136" s="644"/>
      <c r="F136" s="644"/>
    </row>
    <row r="137" spans="4:6" x14ac:dyDescent="0.25">
      <c r="D137" s="644"/>
      <c r="E137" s="644"/>
      <c r="F137" s="644"/>
    </row>
    <row r="138" spans="4:6" x14ac:dyDescent="0.25">
      <c r="D138" s="644"/>
      <c r="E138" s="644"/>
      <c r="F138" s="644"/>
    </row>
    <row r="139" spans="4:6" x14ac:dyDescent="0.25">
      <c r="D139" s="644"/>
      <c r="E139" s="644"/>
      <c r="F139" s="644"/>
    </row>
    <row r="140" spans="4:6" x14ac:dyDescent="0.25">
      <c r="D140" s="644"/>
      <c r="E140" s="644"/>
      <c r="F140" s="644"/>
    </row>
    <row r="141" spans="4:6" x14ac:dyDescent="0.25">
      <c r="D141" s="644"/>
      <c r="E141" s="644"/>
      <c r="F141" s="644"/>
    </row>
    <row r="142" spans="4:6" x14ac:dyDescent="0.25">
      <c r="D142" s="644"/>
      <c r="E142" s="644"/>
      <c r="F142" s="644"/>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4" header="0.5" footer="0.25"/>
  <pageSetup scale="94" orientation="landscape" r:id="rId1"/>
  <headerFooter alignWithMargins="0">
    <oddFooter>&amp;R&amp;"Arial,Bold"Qualified Capital Purpose Undertaking Fund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4"/>
  <sheetViews>
    <sheetView showZeros="0" workbookViewId="0">
      <selection activeCell="B29" sqref="B29"/>
    </sheetView>
  </sheetViews>
  <sheetFormatPr defaultColWidth="9.109375" defaultRowHeight="13.2" x14ac:dyDescent="0.25"/>
  <cols>
    <col min="1" max="1" width="4.6640625" style="188" customWidth="1"/>
    <col min="2" max="2" width="55.6640625" style="188" customWidth="1"/>
    <col min="3" max="3" width="8.6640625" style="188" customWidth="1"/>
    <col min="4" max="6" width="21.6640625" style="188" customWidth="1"/>
    <col min="7" max="16384" width="9.109375" style="188"/>
  </cols>
  <sheetData>
    <row r="1" spans="1:32" ht="13.8" thickBot="1" x14ac:dyDescent="0.3">
      <c r="A1" s="611" t="s">
        <v>13</v>
      </c>
      <c r="B1" s="611"/>
      <c r="C1" s="611"/>
      <c r="D1" s="611"/>
      <c r="E1" s="523" t="s">
        <v>252</v>
      </c>
      <c r="F1" s="612" t="str">
        <f>'Basic Data Input'!B3</f>
        <v>84-0003</v>
      </c>
      <c r="G1" s="254"/>
      <c r="H1" s="254"/>
      <c r="I1" s="254"/>
      <c r="J1" s="254"/>
      <c r="K1" s="254"/>
      <c r="L1" s="254"/>
      <c r="M1" s="254"/>
      <c r="N1" s="254"/>
      <c r="O1" s="254"/>
      <c r="P1" s="254"/>
      <c r="Q1" s="254"/>
      <c r="R1" s="254"/>
      <c r="S1" s="254"/>
      <c r="T1" s="254"/>
      <c r="U1" s="254"/>
      <c r="V1" s="254"/>
      <c r="W1" s="254"/>
      <c r="X1" s="254"/>
      <c r="Y1" s="254"/>
      <c r="Z1" s="254"/>
      <c r="AA1" s="254"/>
      <c r="AB1" s="254"/>
      <c r="AC1" s="254"/>
      <c r="AD1" s="254"/>
      <c r="AE1" s="254"/>
      <c r="AF1" s="254"/>
    </row>
    <row r="2" spans="1:32" ht="6" customHeight="1" thickBot="1" x14ac:dyDescent="0.3">
      <c r="A2" s="182"/>
      <c r="B2" s="182"/>
      <c r="C2" s="182"/>
      <c r="D2" s="182"/>
      <c r="E2" s="182"/>
      <c r="F2" s="182"/>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row>
    <row r="3" spans="1:32" ht="18" customHeight="1" x14ac:dyDescent="0.25">
      <c r="A3" s="930" t="s">
        <v>49</v>
      </c>
      <c r="B3" s="938" t="s">
        <v>240</v>
      </c>
      <c r="C3" s="932" t="s">
        <v>334</v>
      </c>
      <c r="D3" s="928" t="s">
        <v>619</v>
      </c>
      <c r="E3" s="928" t="s">
        <v>620</v>
      </c>
      <c r="F3" s="922" t="s">
        <v>621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ht="18" customHeight="1" thickBot="1" x14ac:dyDescent="0.3">
      <c r="A4" s="931"/>
      <c r="B4" s="939"/>
      <c r="C4" s="933"/>
      <c r="D4" s="929"/>
      <c r="E4" s="929"/>
      <c r="F4" s="923"/>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x14ac:dyDescent="0.25">
      <c r="A5" s="613">
        <f>ROWS(A$5:A5)</f>
        <v>1</v>
      </c>
      <c r="B5" s="614" t="s">
        <v>241</v>
      </c>
      <c r="C5" s="659"/>
      <c r="D5" s="660"/>
      <c r="E5" s="660"/>
      <c r="F5" s="661"/>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x14ac:dyDescent="0.25">
      <c r="A6" s="613">
        <f>ROWS(A$5:A6)</f>
        <v>2</v>
      </c>
      <c r="B6" s="201" t="s">
        <v>82</v>
      </c>
      <c r="C6" s="690" t="s">
        <v>83</v>
      </c>
      <c r="D6" s="313"/>
      <c r="E6" s="313"/>
      <c r="F6" s="31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x14ac:dyDescent="0.25">
      <c r="A7" s="613">
        <f>ROWS(A$5:A7)</f>
        <v>3</v>
      </c>
      <c r="B7" s="201" t="s">
        <v>84</v>
      </c>
      <c r="C7" s="690" t="s">
        <v>294</v>
      </c>
      <c r="D7" s="313"/>
      <c r="E7" s="313"/>
      <c r="F7" s="31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x14ac:dyDescent="0.25">
      <c r="A8" s="613">
        <f>ROWS(A$5:A8)</f>
        <v>4</v>
      </c>
      <c r="B8" s="201" t="s">
        <v>85</v>
      </c>
      <c r="C8" s="202">
        <v>2200</v>
      </c>
      <c r="D8" s="313"/>
      <c r="E8" s="313"/>
      <c r="F8" s="31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x14ac:dyDescent="0.25">
      <c r="A9" s="613">
        <f>ROWS(A$5:A9)</f>
        <v>5</v>
      </c>
      <c r="B9" s="201" t="s">
        <v>87</v>
      </c>
      <c r="C9" s="202">
        <v>2320</v>
      </c>
      <c r="D9" s="313"/>
      <c r="E9" s="313"/>
      <c r="F9" s="31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x14ac:dyDescent="0.25">
      <c r="A10" s="613">
        <f>ROWS(A$5:A10)</f>
        <v>6</v>
      </c>
      <c r="B10" s="201" t="s">
        <v>88</v>
      </c>
      <c r="C10" s="202">
        <v>2400</v>
      </c>
      <c r="D10" s="313"/>
      <c r="E10" s="313"/>
      <c r="F10" s="31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x14ac:dyDescent="0.25">
      <c r="A11" s="613">
        <f>ROWS(A$5:A11)</f>
        <v>7</v>
      </c>
      <c r="B11" s="201" t="s">
        <v>89</v>
      </c>
      <c r="C11" s="202">
        <v>2510</v>
      </c>
      <c r="D11" s="313"/>
      <c r="E11" s="313"/>
      <c r="F11" s="31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x14ac:dyDescent="0.25">
      <c r="A12" s="613">
        <f>ROWS(A$5:A12)</f>
        <v>8</v>
      </c>
      <c r="B12" s="201" t="s">
        <v>92</v>
      </c>
      <c r="C12" s="202">
        <v>3000</v>
      </c>
      <c r="D12" s="313"/>
      <c r="E12" s="313"/>
      <c r="F12" s="31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x14ac:dyDescent="0.25">
      <c r="A13" s="613">
        <f>ROWS(A$5:A13)</f>
        <v>9</v>
      </c>
      <c r="B13" s="201" t="s">
        <v>93</v>
      </c>
      <c r="C13" s="202">
        <v>3500</v>
      </c>
      <c r="D13" s="313"/>
      <c r="E13" s="313"/>
      <c r="F13" s="31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x14ac:dyDescent="0.25">
      <c r="A14" s="613">
        <f>ROWS(A$5:A14)</f>
        <v>10</v>
      </c>
      <c r="B14" s="201" t="s">
        <v>242</v>
      </c>
      <c r="C14" s="202">
        <v>4000</v>
      </c>
      <c r="D14" s="313"/>
      <c r="E14" s="313"/>
      <c r="F14" s="31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x14ac:dyDescent="0.25">
      <c r="A15" s="613">
        <f>ROWS(A$5:A15)</f>
        <v>11</v>
      </c>
      <c r="B15" s="201" t="s">
        <v>95</v>
      </c>
      <c r="C15" s="202">
        <v>6000</v>
      </c>
      <c r="D15" s="313"/>
      <c r="E15" s="313"/>
      <c r="F15" s="31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x14ac:dyDescent="0.25">
      <c r="A16" s="613">
        <f>ROWS(A$5:A16)</f>
        <v>12</v>
      </c>
      <c r="B16" s="201" t="s">
        <v>96</v>
      </c>
      <c r="C16" s="202">
        <v>7000</v>
      </c>
      <c r="D16" s="313"/>
      <c r="E16" s="313"/>
      <c r="F16" s="31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x14ac:dyDescent="0.25">
      <c r="A17" s="613">
        <f>ROWS(A$5:A17)</f>
        <v>13</v>
      </c>
      <c r="B17" s="12"/>
      <c r="C17" s="11"/>
      <c r="D17" s="313"/>
      <c r="E17" s="313"/>
      <c r="F17" s="31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x14ac:dyDescent="0.25">
      <c r="A18" s="613">
        <f>ROWS(A$5:A18)</f>
        <v>14</v>
      </c>
      <c r="B18" s="201" t="s">
        <v>243</v>
      </c>
      <c r="C18" s="11"/>
      <c r="D18" s="618">
        <f>ROUND(SUM(D6:D17),2)</f>
        <v>0</v>
      </c>
      <c r="E18" s="618">
        <f>ROUND(SUM(E6:E17),2)</f>
        <v>0</v>
      </c>
      <c r="F18" s="662"/>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x14ac:dyDescent="0.25">
      <c r="A19" s="613">
        <f>ROWS(A$5:A19)</f>
        <v>15</v>
      </c>
      <c r="B19" s="201" t="s">
        <v>244</v>
      </c>
      <c r="C19" s="11"/>
      <c r="D19" s="663"/>
      <c r="E19" s="663"/>
      <c r="F19" s="623">
        <f>ROUND(SUM(F6:F17),2)</f>
        <v>0</v>
      </c>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x14ac:dyDescent="0.25">
      <c r="A20" s="613">
        <f>ROWS(A$5:A20)</f>
        <v>16</v>
      </c>
      <c r="B20" s="201" t="s">
        <v>103</v>
      </c>
      <c r="C20" s="11"/>
      <c r="D20" s="663"/>
      <c r="E20" s="663"/>
      <c r="F20" s="31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ht="13.8" thickBot="1" x14ac:dyDescent="0.3">
      <c r="A21" s="613">
        <f>ROWS(A$5:A21)</f>
        <v>17</v>
      </c>
      <c r="B21" s="201" t="s">
        <v>104</v>
      </c>
      <c r="C21" s="11"/>
      <c r="D21" s="663"/>
      <c r="E21" s="663"/>
      <c r="F21" s="623">
        <f>IF(SUM(F19:F20)&lt;&gt;F40,"Budget Not Balanced",ROUND(F19+F20,2))</f>
        <v>0</v>
      </c>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x14ac:dyDescent="0.25">
      <c r="A22" s="625">
        <f>ROWS(A$5:A22)</f>
        <v>18</v>
      </c>
      <c r="B22" s="626" t="s">
        <v>322</v>
      </c>
      <c r="C22" s="664"/>
      <c r="D22" s="665"/>
      <c r="E22" s="665"/>
      <c r="F22" s="666"/>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x14ac:dyDescent="0.25">
      <c r="A23" s="630">
        <f>ROWS(A$5:A23)</f>
        <v>19</v>
      </c>
      <c r="B23" s="631" t="s">
        <v>106</v>
      </c>
      <c r="C23" s="13"/>
      <c r="D23" s="303"/>
      <c r="E23" s="303"/>
      <c r="F23" s="304"/>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x14ac:dyDescent="0.25">
      <c r="A24" s="630">
        <f>ROWS(A$5:A24)</f>
        <v>20</v>
      </c>
      <c r="B24" s="631" t="s">
        <v>107</v>
      </c>
      <c r="C24" s="13"/>
      <c r="D24" s="303"/>
      <c r="E24" s="303"/>
      <c r="F24" s="30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x14ac:dyDescent="0.25">
      <c r="A25" s="630">
        <f>ROWS(A$5:A25)</f>
        <v>21</v>
      </c>
      <c r="B25" s="631" t="s">
        <v>109</v>
      </c>
      <c r="C25" s="13"/>
      <c r="D25" s="536">
        <f>ROUND(SUM(D23:D24),2)</f>
        <v>0</v>
      </c>
      <c r="E25" s="536">
        <f>IF(SUM(E23:E24)&lt;&gt;D42,"Must = Col 1 Line 38",ROUND(SUM(E23:E24),2))</f>
        <v>0</v>
      </c>
      <c r="F25" s="538">
        <f>IF(SUM(F23:F24)&lt;&gt;E42,"Must = Col 2 Line 38",ROUND(SUM(F23:F24),2))</f>
        <v>0</v>
      </c>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x14ac:dyDescent="0.25">
      <c r="A26" s="630">
        <f>ROWS(A$5:A26)</f>
        <v>22</v>
      </c>
      <c r="B26" s="634" t="s">
        <v>110</v>
      </c>
      <c r="C26" s="668"/>
      <c r="D26" s="663"/>
      <c r="E26" s="663"/>
      <c r="F26" s="662"/>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x14ac:dyDescent="0.25">
      <c r="A27" s="630">
        <f>ROWS(A$5:A27)</f>
        <v>23</v>
      </c>
      <c r="B27" s="631" t="s">
        <v>245</v>
      </c>
      <c r="C27" s="634" t="s">
        <v>115</v>
      </c>
      <c r="D27" s="303"/>
      <c r="E27" s="303"/>
      <c r="F27" s="323"/>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x14ac:dyDescent="0.25">
      <c r="A28" s="630">
        <f>ROWS(A$5:A28)</f>
        <v>24</v>
      </c>
      <c r="B28" s="14"/>
      <c r="C28" s="13"/>
      <c r="D28" s="303"/>
      <c r="E28" s="303"/>
      <c r="F28" s="30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x14ac:dyDescent="0.25">
      <c r="A29" s="630">
        <f>ROWS(A$5:A29)</f>
        <v>25</v>
      </c>
      <c r="B29" s="634" t="s">
        <v>134</v>
      </c>
      <c r="C29" s="668"/>
      <c r="D29" s="663"/>
      <c r="E29" s="663"/>
      <c r="F29" s="662"/>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x14ac:dyDescent="0.25">
      <c r="A30" s="630">
        <f>ROWS(A$5:A30)</f>
        <v>26</v>
      </c>
      <c r="B30" s="631" t="s">
        <v>246</v>
      </c>
      <c r="C30" s="634">
        <v>3100</v>
      </c>
      <c r="D30" s="303"/>
      <c r="E30" s="303"/>
      <c r="F30" s="30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x14ac:dyDescent="0.25">
      <c r="A31" s="630">
        <f>ROWS(A$5:A31)</f>
        <v>27</v>
      </c>
      <c r="B31" s="631" t="s">
        <v>93</v>
      </c>
      <c r="C31" s="634">
        <v>3500</v>
      </c>
      <c r="D31" s="303"/>
      <c r="E31" s="303"/>
      <c r="F31" s="30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x14ac:dyDescent="0.25">
      <c r="A32" s="630">
        <f>ROWS(A$5:A32)</f>
        <v>28</v>
      </c>
      <c r="B32" s="14"/>
      <c r="C32" s="13"/>
      <c r="D32" s="303"/>
      <c r="E32" s="303"/>
      <c r="F32" s="30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x14ac:dyDescent="0.25">
      <c r="A33" s="630">
        <f>ROWS(A$5:A33)</f>
        <v>29</v>
      </c>
      <c r="B33" s="634" t="s">
        <v>147</v>
      </c>
      <c r="C33" s="668"/>
      <c r="D33" s="663"/>
      <c r="E33" s="663"/>
      <c r="F33" s="662"/>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x14ac:dyDescent="0.25">
      <c r="A34" s="630">
        <f>ROWS(A$5:A34)</f>
        <v>30</v>
      </c>
      <c r="B34" s="631" t="s">
        <v>242</v>
      </c>
      <c r="C34" s="634">
        <v>4000</v>
      </c>
      <c r="D34" s="303"/>
      <c r="E34" s="303"/>
      <c r="F34" s="30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x14ac:dyDescent="0.25">
      <c r="A35" s="630">
        <f>ROWS(A$5:A35)</f>
        <v>31</v>
      </c>
      <c r="B35" s="14"/>
      <c r="C35" s="11"/>
      <c r="D35" s="313"/>
      <c r="E35" s="313"/>
      <c r="F35" s="31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x14ac:dyDescent="0.25">
      <c r="A36" s="630">
        <f>ROWS(A$5:A36)</f>
        <v>32</v>
      </c>
      <c r="B36" s="14"/>
      <c r="C36" s="11"/>
      <c r="D36" s="313"/>
      <c r="E36" s="313"/>
      <c r="F36" s="31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x14ac:dyDescent="0.25">
      <c r="A37" s="630">
        <f>ROWS(A$5:A37)</f>
        <v>33</v>
      </c>
      <c r="B37" s="634" t="s">
        <v>155</v>
      </c>
      <c r="C37" s="668"/>
      <c r="D37" s="663"/>
      <c r="E37" s="663"/>
      <c r="F37" s="662"/>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x14ac:dyDescent="0.25">
      <c r="A38" s="630">
        <f>ROWS(A$5:A38)</f>
        <v>34</v>
      </c>
      <c r="B38" s="631" t="s">
        <v>176</v>
      </c>
      <c r="C38" s="634">
        <v>5500</v>
      </c>
      <c r="D38" s="303"/>
      <c r="E38" s="303"/>
      <c r="F38" s="30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x14ac:dyDescent="0.25">
      <c r="A39" s="630">
        <f>ROWS(A$5:A39)</f>
        <v>35</v>
      </c>
      <c r="B39" s="14"/>
      <c r="C39" s="13"/>
      <c r="D39" s="303"/>
      <c r="E39" s="303"/>
      <c r="F39" s="30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x14ac:dyDescent="0.25">
      <c r="A40" s="630">
        <f>ROWS(A$5:A40)</f>
        <v>36</v>
      </c>
      <c r="B40" s="631" t="s">
        <v>166</v>
      </c>
      <c r="C40" s="13"/>
      <c r="D40" s="536">
        <f>ROUND(SUM(D25:D39),2)</f>
        <v>0</v>
      </c>
      <c r="E40" s="536">
        <f>ROUND(SUM(E25:E39),2)</f>
        <v>0</v>
      </c>
      <c r="F40" s="538">
        <f>ROUND(SUM(F25:F39),2)</f>
        <v>0</v>
      </c>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x14ac:dyDescent="0.25">
      <c r="A41" s="630">
        <f>ROWS(A$5:A41)</f>
        <v>37</v>
      </c>
      <c r="B41" s="631" t="s">
        <v>247</v>
      </c>
      <c r="C41" s="13"/>
      <c r="D41" s="536">
        <f>D18</f>
        <v>0</v>
      </c>
      <c r="E41" s="536">
        <f>E18</f>
        <v>0</v>
      </c>
      <c r="F41" s="669"/>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ht="13.8" thickBot="1" x14ac:dyDescent="0.3">
      <c r="A42" s="636">
        <f>ROWS(A$5:A42)</f>
        <v>38</v>
      </c>
      <c r="B42" s="637" t="s">
        <v>168</v>
      </c>
      <c r="C42" s="15"/>
      <c r="D42" s="638">
        <f>ROUND(D40-D41,2)</f>
        <v>0</v>
      </c>
      <c r="E42" s="638">
        <f>ROUND(E40-E41,2)</f>
        <v>0</v>
      </c>
      <c r="F42" s="673"/>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ht="6" customHeight="1" x14ac:dyDescent="0.25">
      <c r="A43" s="182"/>
      <c r="B43" s="182"/>
      <c r="C43" s="182"/>
      <c r="D43" s="640"/>
      <c r="E43" s="640"/>
      <c r="F43" s="640"/>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x14ac:dyDescent="0.25">
      <c r="A44" s="641" t="s">
        <v>248</v>
      </c>
      <c r="B44" s="641"/>
      <c r="C44" s="641"/>
      <c r="D44" s="642"/>
      <c r="E44" s="642"/>
      <c r="F44" s="640"/>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row>
    <row r="45" spans="1:32" ht="6" customHeight="1" x14ac:dyDescent="0.25">
      <c r="A45" s="641"/>
      <c r="B45" s="641"/>
      <c r="C45" s="641"/>
      <c r="D45" s="642"/>
      <c r="E45" s="642"/>
      <c r="F45" s="640"/>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row>
    <row r="46" spans="1:32" x14ac:dyDescent="0.25">
      <c r="A46" s="641" t="s">
        <v>407</v>
      </c>
      <c r="B46" s="641"/>
      <c r="C46" s="641"/>
      <c r="D46" s="642"/>
      <c r="E46" s="642"/>
      <c r="F46" s="640"/>
      <c r="G46" s="254"/>
      <c r="H46" s="254"/>
      <c r="I46" s="254"/>
      <c r="J46" s="254"/>
      <c r="K46" s="254"/>
      <c r="L46" s="254"/>
      <c r="M46" s="254"/>
      <c r="N46" s="254"/>
      <c r="O46" s="254"/>
      <c r="P46" s="254"/>
      <c r="Q46" s="254"/>
      <c r="R46" s="254"/>
      <c r="S46" s="254"/>
      <c r="T46" s="254"/>
      <c r="U46" s="254"/>
      <c r="V46" s="254"/>
      <c r="W46" s="254"/>
      <c r="X46" s="254"/>
      <c r="Y46" s="254"/>
      <c r="Z46" s="254"/>
      <c r="AA46" s="254"/>
      <c r="AB46" s="254"/>
      <c r="AC46" s="254"/>
      <c r="AD46" s="254"/>
      <c r="AE46" s="254"/>
      <c r="AF46" s="254"/>
    </row>
    <row r="47" spans="1:32" ht="6" hidden="1" customHeight="1" x14ac:dyDescent="0.25">
      <c r="A47" s="641"/>
      <c r="B47" s="641"/>
      <c r="C47" s="641"/>
      <c r="D47" s="642"/>
      <c r="E47" s="642"/>
      <c r="F47" s="640"/>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row>
    <row r="48" spans="1:32" ht="6" hidden="1" customHeight="1" x14ac:dyDescent="0.25">
      <c r="A48" s="182"/>
      <c r="B48" s="182"/>
      <c r="C48" s="182"/>
      <c r="D48" s="640"/>
      <c r="E48" s="640"/>
      <c r="F48" s="640"/>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row>
    <row r="49" spans="1:32" hidden="1" x14ac:dyDescent="0.25">
      <c r="A49" s="182" t="s">
        <v>179</v>
      </c>
      <c r="B49" s="182"/>
      <c r="C49" s="182"/>
      <c r="D49" s="640"/>
      <c r="E49" s="640"/>
      <c r="F49" s="643" t="s">
        <v>250</v>
      </c>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row>
    <row r="50" spans="1:32" x14ac:dyDescent="0.25">
      <c r="D50" s="644"/>
      <c r="E50" s="644"/>
      <c r="F50" s="64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row>
    <row r="51" spans="1:32" x14ac:dyDescent="0.25">
      <c r="D51" s="644"/>
      <c r="E51" s="644"/>
      <c r="F51" s="64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row>
    <row r="52" spans="1:32" x14ac:dyDescent="0.25">
      <c r="D52" s="644"/>
      <c r="E52" s="644"/>
      <c r="F52" s="64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row>
    <row r="53" spans="1:32" x14ac:dyDescent="0.25">
      <c r="D53" s="644"/>
      <c r="E53" s="644"/>
      <c r="F53" s="64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row>
    <row r="54" spans="1:32" x14ac:dyDescent="0.25">
      <c r="D54" s="644"/>
      <c r="E54" s="644"/>
      <c r="F54" s="64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row>
    <row r="55" spans="1:32" x14ac:dyDescent="0.25">
      <c r="D55" s="644"/>
      <c r="E55" s="644"/>
      <c r="F55" s="64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row>
    <row r="56" spans="1:32" x14ac:dyDescent="0.25">
      <c r="D56" s="644"/>
      <c r="E56" s="644"/>
      <c r="F56" s="64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row>
    <row r="57" spans="1:32" x14ac:dyDescent="0.25">
      <c r="D57" s="644"/>
      <c r="E57" s="644"/>
      <c r="F57" s="64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row>
    <row r="58" spans="1:32" x14ac:dyDescent="0.25">
      <c r="D58" s="644"/>
      <c r="E58" s="644"/>
      <c r="F58" s="64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row>
    <row r="59" spans="1:32" x14ac:dyDescent="0.25">
      <c r="D59" s="644"/>
      <c r="E59" s="644"/>
      <c r="F59" s="64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row>
    <row r="60" spans="1:32" x14ac:dyDescent="0.25">
      <c r="D60" s="644"/>
      <c r="E60" s="644"/>
      <c r="F60" s="64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row>
    <row r="61" spans="1:32" x14ac:dyDescent="0.25">
      <c r="D61" s="644"/>
      <c r="E61" s="644"/>
      <c r="F61" s="64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row>
    <row r="62" spans="1:32" x14ac:dyDescent="0.25">
      <c r="D62" s="644"/>
      <c r="E62" s="644"/>
      <c r="F62" s="64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row>
    <row r="63" spans="1:32" x14ac:dyDescent="0.25">
      <c r="D63" s="644"/>
      <c r="E63" s="644"/>
      <c r="F63" s="64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row>
    <row r="64" spans="1:32" x14ac:dyDescent="0.25">
      <c r="D64" s="644"/>
      <c r="E64" s="644"/>
      <c r="F64" s="64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row>
    <row r="65" spans="4:32" x14ac:dyDescent="0.25">
      <c r="D65" s="644"/>
      <c r="E65" s="644"/>
      <c r="F65" s="64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row>
    <row r="66" spans="4:32" x14ac:dyDescent="0.25">
      <c r="D66" s="644"/>
      <c r="E66" s="644"/>
      <c r="F66" s="644"/>
      <c r="G66" s="254"/>
      <c r="H66" s="254"/>
      <c r="I66" s="254"/>
      <c r="J66" s="254"/>
      <c r="K66" s="254"/>
      <c r="L66" s="254"/>
      <c r="M66" s="254"/>
      <c r="N66" s="254"/>
      <c r="O66" s="254"/>
      <c r="P66" s="254"/>
      <c r="Q66" s="254"/>
      <c r="R66" s="254"/>
      <c r="S66" s="254"/>
      <c r="T66" s="254"/>
      <c r="U66" s="254"/>
      <c r="V66" s="254"/>
      <c r="W66" s="254"/>
      <c r="X66" s="254"/>
      <c r="Y66" s="254"/>
      <c r="Z66" s="254"/>
      <c r="AA66" s="254"/>
      <c r="AB66" s="254"/>
      <c r="AC66" s="254"/>
      <c r="AD66" s="254"/>
      <c r="AE66" s="254"/>
      <c r="AF66" s="254"/>
    </row>
    <row r="67" spans="4:32" x14ac:dyDescent="0.25">
      <c r="D67" s="644"/>
      <c r="E67" s="644"/>
      <c r="F67" s="644"/>
      <c r="G67" s="254"/>
      <c r="H67" s="254"/>
      <c r="I67" s="254"/>
      <c r="J67" s="254"/>
      <c r="K67" s="254"/>
      <c r="L67" s="254"/>
      <c r="M67" s="254"/>
      <c r="N67" s="254"/>
      <c r="O67" s="254"/>
      <c r="P67" s="254"/>
      <c r="Q67" s="254"/>
      <c r="R67" s="254"/>
      <c r="S67" s="254"/>
      <c r="T67" s="254"/>
      <c r="U67" s="254"/>
      <c r="V67" s="254"/>
      <c r="W67" s="254"/>
      <c r="X67" s="254"/>
      <c r="Y67" s="254"/>
      <c r="Z67" s="254"/>
      <c r="AA67" s="254"/>
      <c r="AB67" s="254"/>
      <c r="AC67" s="254"/>
      <c r="AD67" s="254"/>
      <c r="AE67" s="254"/>
      <c r="AF67" s="254"/>
    </row>
    <row r="68" spans="4:32" x14ac:dyDescent="0.25">
      <c r="D68" s="644"/>
      <c r="E68" s="644"/>
      <c r="F68" s="644"/>
      <c r="G68" s="254"/>
      <c r="H68" s="254"/>
      <c r="I68" s="254"/>
      <c r="J68" s="254"/>
      <c r="K68" s="254"/>
      <c r="L68" s="254"/>
      <c r="M68" s="254"/>
      <c r="N68" s="254"/>
      <c r="O68" s="254"/>
      <c r="P68" s="254"/>
      <c r="Q68" s="254"/>
      <c r="R68" s="254"/>
      <c r="S68" s="254"/>
      <c r="T68" s="254"/>
      <c r="U68" s="254"/>
      <c r="V68" s="254"/>
      <c r="W68" s="254"/>
      <c r="X68" s="254"/>
      <c r="Y68" s="254"/>
      <c r="Z68" s="254"/>
      <c r="AA68" s="254"/>
      <c r="AB68" s="254"/>
      <c r="AC68" s="254"/>
      <c r="AD68" s="254"/>
      <c r="AE68" s="254"/>
      <c r="AF68" s="254"/>
    </row>
    <row r="69" spans="4:32" x14ac:dyDescent="0.25">
      <c r="D69" s="644"/>
      <c r="E69" s="644"/>
      <c r="F69" s="644"/>
    </row>
    <row r="70" spans="4:32" x14ac:dyDescent="0.25">
      <c r="D70" s="644"/>
      <c r="E70" s="644"/>
      <c r="F70" s="644"/>
    </row>
    <row r="71" spans="4:32" x14ac:dyDescent="0.25">
      <c r="D71" s="644"/>
      <c r="E71" s="644"/>
      <c r="F71" s="644"/>
    </row>
    <row r="72" spans="4:32" x14ac:dyDescent="0.25">
      <c r="D72" s="644"/>
      <c r="E72" s="644"/>
      <c r="F72" s="644"/>
    </row>
    <row r="73" spans="4:32" x14ac:dyDescent="0.25">
      <c r="D73" s="644"/>
      <c r="E73" s="644"/>
      <c r="F73" s="644"/>
    </row>
    <row r="74" spans="4:32" x14ac:dyDescent="0.25">
      <c r="D74" s="644"/>
      <c r="E74" s="644"/>
      <c r="F74" s="644"/>
    </row>
    <row r="75" spans="4:32" x14ac:dyDescent="0.25">
      <c r="D75" s="644"/>
      <c r="E75" s="644"/>
      <c r="F75" s="644"/>
    </row>
    <row r="76" spans="4:32" x14ac:dyDescent="0.25">
      <c r="D76" s="644"/>
      <c r="E76" s="644"/>
      <c r="F76" s="644"/>
    </row>
    <row r="77" spans="4:32" x14ac:dyDescent="0.25">
      <c r="D77" s="644"/>
      <c r="E77" s="644"/>
      <c r="F77" s="644"/>
    </row>
    <row r="78" spans="4:32" x14ac:dyDescent="0.25">
      <c r="D78" s="644"/>
      <c r="E78" s="644"/>
      <c r="F78" s="644"/>
    </row>
    <row r="79" spans="4:32" x14ac:dyDescent="0.25">
      <c r="D79" s="644"/>
      <c r="E79" s="644"/>
      <c r="F79" s="644"/>
    </row>
    <row r="80" spans="4:32" x14ac:dyDescent="0.25">
      <c r="D80" s="644"/>
      <c r="E80" s="644"/>
      <c r="F80" s="644"/>
    </row>
    <row r="81" spans="4:6" x14ac:dyDescent="0.25">
      <c r="D81" s="644"/>
      <c r="E81" s="644"/>
      <c r="F81" s="644"/>
    </row>
    <row r="82" spans="4:6" x14ac:dyDescent="0.25">
      <c r="D82" s="644"/>
      <c r="E82" s="644"/>
      <c r="F82" s="644"/>
    </row>
    <row r="83" spans="4:6" x14ac:dyDescent="0.25">
      <c r="D83" s="644"/>
      <c r="E83" s="644"/>
      <c r="F83" s="644"/>
    </row>
    <row r="84" spans="4:6" x14ac:dyDescent="0.25">
      <c r="D84" s="644"/>
      <c r="E84" s="644"/>
      <c r="F84" s="644"/>
    </row>
    <row r="85" spans="4:6" x14ac:dyDescent="0.25">
      <c r="D85" s="644"/>
      <c r="E85" s="644"/>
      <c r="F85" s="644"/>
    </row>
    <row r="86" spans="4:6" x14ac:dyDescent="0.25">
      <c r="D86" s="644"/>
      <c r="E86" s="644"/>
      <c r="F86" s="644"/>
    </row>
    <row r="87" spans="4:6" x14ac:dyDescent="0.25">
      <c r="D87" s="644"/>
      <c r="E87" s="644"/>
      <c r="F87" s="644"/>
    </row>
    <row r="88" spans="4:6" x14ac:dyDescent="0.25">
      <c r="D88" s="644"/>
      <c r="E88" s="644"/>
      <c r="F88" s="644"/>
    </row>
    <row r="89" spans="4:6" x14ac:dyDescent="0.25">
      <c r="D89" s="644"/>
      <c r="E89" s="644"/>
      <c r="F89" s="644"/>
    </row>
    <row r="90" spans="4:6" x14ac:dyDescent="0.25">
      <c r="D90" s="644"/>
      <c r="E90" s="644"/>
      <c r="F90" s="644"/>
    </row>
    <row r="91" spans="4:6" x14ac:dyDescent="0.25">
      <c r="D91" s="644"/>
      <c r="E91" s="644"/>
      <c r="F91" s="644"/>
    </row>
    <row r="92" spans="4:6" x14ac:dyDescent="0.25">
      <c r="D92" s="644"/>
      <c r="E92" s="644"/>
      <c r="F92" s="644"/>
    </row>
    <row r="93" spans="4:6" x14ac:dyDescent="0.25">
      <c r="D93" s="644"/>
      <c r="E93" s="644"/>
      <c r="F93" s="644"/>
    </row>
    <row r="94" spans="4:6" x14ac:dyDescent="0.25">
      <c r="D94" s="644"/>
      <c r="E94" s="644"/>
      <c r="F94" s="644"/>
    </row>
    <row r="95" spans="4:6" x14ac:dyDescent="0.25">
      <c r="D95" s="644"/>
      <c r="E95" s="644"/>
      <c r="F95" s="644"/>
    </row>
    <row r="96" spans="4:6" x14ac:dyDescent="0.25">
      <c r="D96" s="644"/>
      <c r="E96" s="644"/>
      <c r="F96" s="644"/>
    </row>
    <row r="97" spans="4:6" x14ac:dyDescent="0.25">
      <c r="D97" s="644"/>
      <c r="E97" s="644"/>
      <c r="F97" s="644"/>
    </row>
    <row r="98" spans="4:6" x14ac:dyDescent="0.25">
      <c r="D98" s="644"/>
      <c r="E98" s="644"/>
      <c r="F98" s="644"/>
    </row>
    <row r="99" spans="4:6" x14ac:dyDescent="0.25">
      <c r="D99" s="644"/>
      <c r="E99" s="644"/>
      <c r="F99" s="644"/>
    </row>
    <row r="100" spans="4:6" x14ac:dyDescent="0.25">
      <c r="D100" s="644"/>
      <c r="E100" s="644"/>
      <c r="F100" s="644"/>
    </row>
    <row r="101" spans="4:6" x14ac:dyDescent="0.25">
      <c r="D101" s="644"/>
      <c r="E101" s="644"/>
      <c r="F101" s="644"/>
    </row>
    <row r="102" spans="4:6" x14ac:dyDescent="0.25">
      <c r="D102" s="644"/>
      <c r="E102" s="644"/>
      <c r="F102" s="644"/>
    </row>
    <row r="103" spans="4:6" x14ac:dyDescent="0.25">
      <c r="D103" s="644"/>
      <c r="E103" s="644"/>
      <c r="F103" s="644"/>
    </row>
    <row r="104" spans="4:6" x14ac:dyDescent="0.25">
      <c r="D104" s="644"/>
      <c r="E104" s="644"/>
      <c r="F104" s="644"/>
    </row>
    <row r="105" spans="4:6" x14ac:dyDescent="0.25">
      <c r="D105" s="644"/>
      <c r="E105" s="644"/>
      <c r="F105" s="644"/>
    </row>
    <row r="106" spans="4:6" x14ac:dyDescent="0.25">
      <c r="D106" s="644"/>
      <c r="E106" s="644"/>
      <c r="F106" s="644"/>
    </row>
    <row r="107" spans="4:6" x14ac:dyDescent="0.25">
      <c r="D107" s="644"/>
      <c r="E107" s="644"/>
      <c r="F107" s="644"/>
    </row>
    <row r="108" spans="4:6" x14ac:dyDescent="0.25">
      <c r="D108" s="644"/>
      <c r="E108" s="644"/>
      <c r="F108" s="644"/>
    </row>
    <row r="109" spans="4:6" x14ac:dyDescent="0.25">
      <c r="D109" s="644"/>
      <c r="E109" s="644"/>
      <c r="F109" s="644"/>
    </row>
    <row r="110" spans="4:6" x14ac:dyDescent="0.25">
      <c r="D110" s="644"/>
      <c r="E110" s="644"/>
      <c r="F110" s="644"/>
    </row>
    <row r="111" spans="4:6" x14ac:dyDescent="0.25">
      <c r="D111" s="644"/>
      <c r="E111" s="644"/>
      <c r="F111" s="644"/>
    </row>
    <row r="112" spans="4:6" x14ac:dyDescent="0.25">
      <c r="D112" s="644"/>
      <c r="E112" s="644"/>
      <c r="F112" s="644"/>
    </row>
    <row r="113" spans="4:6" x14ac:dyDescent="0.25">
      <c r="D113" s="644"/>
      <c r="E113" s="644"/>
      <c r="F113" s="644"/>
    </row>
    <row r="114" spans="4:6" x14ac:dyDescent="0.25">
      <c r="D114" s="644"/>
      <c r="E114" s="644"/>
      <c r="F114" s="644"/>
    </row>
    <row r="115" spans="4:6" x14ac:dyDescent="0.25">
      <c r="D115" s="644"/>
      <c r="E115" s="644"/>
      <c r="F115" s="644"/>
    </row>
    <row r="116" spans="4:6" x14ac:dyDescent="0.25">
      <c r="D116" s="644"/>
      <c r="E116" s="644"/>
      <c r="F116" s="644"/>
    </row>
    <row r="117" spans="4:6" x14ac:dyDescent="0.25">
      <c r="D117" s="644"/>
      <c r="E117" s="644"/>
      <c r="F117" s="644"/>
    </row>
    <row r="118" spans="4:6" x14ac:dyDescent="0.25">
      <c r="D118" s="644"/>
      <c r="E118" s="644"/>
      <c r="F118" s="644"/>
    </row>
    <row r="119" spans="4:6" x14ac:dyDescent="0.25">
      <c r="D119" s="644"/>
      <c r="E119" s="644"/>
      <c r="F119" s="644"/>
    </row>
    <row r="120" spans="4:6" x14ac:dyDescent="0.25">
      <c r="D120" s="644"/>
      <c r="E120" s="644"/>
      <c r="F120" s="644"/>
    </row>
    <row r="121" spans="4:6" x14ac:dyDescent="0.25">
      <c r="D121" s="644"/>
      <c r="E121" s="644"/>
      <c r="F121" s="644"/>
    </row>
    <row r="122" spans="4:6" x14ac:dyDescent="0.25">
      <c r="D122" s="644"/>
      <c r="E122" s="644"/>
      <c r="F122" s="644"/>
    </row>
    <row r="123" spans="4:6" x14ac:dyDescent="0.25">
      <c r="D123" s="644"/>
      <c r="E123" s="644"/>
      <c r="F123" s="644"/>
    </row>
    <row r="124" spans="4:6" x14ac:dyDescent="0.25">
      <c r="D124" s="644"/>
      <c r="E124" s="644"/>
      <c r="F124" s="644"/>
    </row>
    <row r="125" spans="4:6" x14ac:dyDescent="0.25">
      <c r="D125" s="644"/>
      <c r="E125" s="644"/>
      <c r="F125" s="644"/>
    </row>
    <row r="126" spans="4:6" x14ac:dyDescent="0.25">
      <c r="D126" s="644"/>
      <c r="E126" s="644"/>
      <c r="F126" s="644"/>
    </row>
    <row r="127" spans="4:6" x14ac:dyDescent="0.25">
      <c r="D127" s="644"/>
      <c r="E127" s="644"/>
      <c r="F127" s="644"/>
    </row>
    <row r="128" spans="4:6" x14ac:dyDescent="0.25">
      <c r="D128" s="644"/>
      <c r="E128" s="644"/>
      <c r="F128" s="644"/>
    </row>
    <row r="129" spans="4:6" x14ac:dyDescent="0.25">
      <c r="D129" s="644"/>
      <c r="E129" s="644"/>
      <c r="F129" s="644"/>
    </row>
    <row r="130" spans="4:6" x14ac:dyDescent="0.25">
      <c r="D130" s="644"/>
      <c r="E130" s="644"/>
      <c r="F130" s="644"/>
    </row>
    <row r="131" spans="4:6" x14ac:dyDescent="0.25">
      <c r="D131" s="644"/>
      <c r="E131" s="644"/>
      <c r="F131" s="644"/>
    </row>
    <row r="132" spans="4:6" x14ac:dyDescent="0.25">
      <c r="D132" s="644"/>
      <c r="E132" s="644"/>
      <c r="F132" s="644"/>
    </row>
    <row r="133" spans="4:6" x14ac:dyDescent="0.25">
      <c r="D133" s="644"/>
      <c r="E133" s="644"/>
      <c r="F133" s="644"/>
    </row>
    <row r="134" spans="4:6" x14ac:dyDescent="0.25">
      <c r="D134" s="644"/>
      <c r="E134" s="644"/>
      <c r="F134" s="644"/>
    </row>
    <row r="135" spans="4:6" x14ac:dyDescent="0.25">
      <c r="D135" s="644"/>
      <c r="E135" s="644"/>
      <c r="F135" s="644"/>
    </row>
    <row r="136" spans="4:6" x14ac:dyDescent="0.25">
      <c r="D136" s="644"/>
      <c r="E136" s="644"/>
      <c r="F136" s="644"/>
    </row>
    <row r="137" spans="4:6" x14ac:dyDescent="0.25">
      <c r="D137" s="644"/>
      <c r="E137" s="644"/>
      <c r="F137" s="644"/>
    </row>
    <row r="138" spans="4:6" x14ac:dyDescent="0.25">
      <c r="D138" s="644"/>
      <c r="E138" s="644"/>
      <c r="F138" s="644"/>
    </row>
    <row r="139" spans="4:6" x14ac:dyDescent="0.25">
      <c r="D139" s="644"/>
      <c r="E139" s="644"/>
      <c r="F139" s="644"/>
    </row>
    <row r="140" spans="4:6" x14ac:dyDescent="0.25">
      <c r="D140" s="644"/>
      <c r="E140" s="644"/>
      <c r="F140" s="644"/>
    </row>
    <row r="141" spans="4:6" x14ac:dyDescent="0.25">
      <c r="D141" s="644"/>
      <c r="E141" s="644"/>
      <c r="F141" s="644"/>
    </row>
    <row r="142" spans="4:6" x14ac:dyDescent="0.25">
      <c r="D142" s="644"/>
      <c r="E142" s="644"/>
      <c r="F142" s="644"/>
    </row>
    <row r="143" spans="4:6" x14ac:dyDescent="0.25">
      <c r="D143" s="644"/>
      <c r="E143" s="644"/>
      <c r="F143" s="644"/>
    </row>
    <row r="144" spans="4:6" x14ac:dyDescent="0.25">
      <c r="D144" s="644"/>
      <c r="E144" s="644"/>
      <c r="F144" s="644"/>
    </row>
  </sheetData>
  <sheetProtection sheet="1" objects="1" scenarios="1"/>
  <mergeCells count="6">
    <mergeCell ref="F3:F4"/>
    <mergeCell ref="C3:C4"/>
    <mergeCell ref="A3:A4"/>
    <mergeCell ref="B3:B4"/>
    <mergeCell ref="D3:D4"/>
    <mergeCell ref="E3:E4"/>
  </mergeCells>
  <phoneticPr fontId="16" type="noConversion"/>
  <printOptions horizontalCentered="1"/>
  <pageMargins left="0.25" right="0.25" top="0.35" bottom="0.45" header="0.5" footer="0.25"/>
  <pageSetup scale="99" orientation="landscape" r:id="rId1"/>
  <headerFooter alignWithMargins="0">
    <oddFooter>&amp;R&amp;"Arial,Bold"Cooperative Fund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23"/>
  <sheetViews>
    <sheetView zoomScaleNormal="100" workbookViewId="0">
      <selection activeCell="B22" sqref="B22"/>
    </sheetView>
  </sheetViews>
  <sheetFormatPr defaultColWidth="9.109375" defaultRowHeight="13.2" x14ac:dyDescent="0.25"/>
  <cols>
    <col min="1" max="1" width="43.109375" style="20" customWidth="1"/>
    <col min="2" max="2" width="40.6640625" style="20" customWidth="1"/>
    <col min="3" max="4" width="25.6640625" style="20" customWidth="1"/>
    <col min="5" max="16384" width="9.109375" style="20"/>
  </cols>
  <sheetData>
    <row r="1" spans="1:3" ht="38.25" customHeight="1" x14ac:dyDescent="0.3">
      <c r="A1" s="717" t="s">
        <v>411</v>
      </c>
      <c r="B1" s="717"/>
      <c r="C1" s="717"/>
    </row>
    <row r="2" spans="1:3" ht="20.25" customHeight="1" thickBot="1" x14ac:dyDescent="0.35">
      <c r="A2" s="273"/>
      <c r="B2" s="286" t="s">
        <v>412</v>
      </c>
      <c r="C2"/>
    </row>
    <row r="3" spans="1:3" ht="13.5" customHeight="1" thickTop="1" x14ac:dyDescent="0.25">
      <c r="A3" s="277" t="s">
        <v>253</v>
      </c>
      <c r="B3" s="278" t="s">
        <v>649</v>
      </c>
      <c r="C3" s="718" t="s">
        <v>413</v>
      </c>
    </row>
    <row r="4" spans="1:3" ht="12.75" customHeight="1" x14ac:dyDescent="0.25">
      <c r="A4" s="279" t="s">
        <v>254</v>
      </c>
      <c r="B4" s="276" t="s">
        <v>650</v>
      </c>
      <c r="C4" s="719"/>
    </row>
    <row r="5" spans="1:3" ht="12.75" customHeight="1" x14ac:dyDescent="0.25">
      <c r="A5" s="279" t="s">
        <v>255</v>
      </c>
      <c r="B5" s="276" t="s">
        <v>651</v>
      </c>
      <c r="C5" s="719"/>
    </row>
    <row r="6" spans="1:3" ht="12.75" customHeight="1" x14ac:dyDescent="0.25">
      <c r="A6" s="279" t="s">
        <v>256</v>
      </c>
      <c r="B6" s="276" t="s">
        <v>652</v>
      </c>
      <c r="C6" s="719"/>
    </row>
    <row r="7" spans="1:3" ht="12.75" hidden="1" customHeight="1" x14ac:dyDescent="0.25">
      <c r="A7" s="279" t="s">
        <v>257</v>
      </c>
      <c r="B7" s="280"/>
      <c r="C7" s="719"/>
    </row>
    <row r="8" spans="1:3" ht="12.75" customHeight="1" x14ac:dyDescent="0.25">
      <c r="A8" s="289" t="s">
        <v>258</v>
      </c>
      <c r="B8" s="281"/>
      <c r="C8" s="719"/>
    </row>
    <row r="9" spans="1:3" ht="12.75" customHeight="1" x14ac:dyDescent="0.25">
      <c r="A9" s="282" t="s">
        <v>302</v>
      </c>
      <c r="B9" s="274" t="s">
        <v>653</v>
      </c>
      <c r="C9" s="719"/>
    </row>
    <row r="10" spans="1:3" ht="12.75" customHeight="1" x14ac:dyDescent="0.25">
      <c r="A10" s="282" t="s">
        <v>303</v>
      </c>
      <c r="B10" s="275" t="s">
        <v>654</v>
      </c>
      <c r="C10" s="719"/>
    </row>
    <row r="11" spans="1:3" ht="12.75" customHeight="1" x14ac:dyDescent="0.25">
      <c r="A11" s="282" t="s">
        <v>304</v>
      </c>
      <c r="B11" s="274" t="s">
        <v>591</v>
      </c>
      <c r="C11" s="719"/>
    </row>
    <row r="12" spans="1:3" ht="12.75" customHeight="1" x14ac:dyDescent="0.25">
      <c r="A12" s="282" t="s">
        <v>305</v>
      </c>
      <c r="B12" s="274" t="s">
        <v>655</v>
      </c>
      <c r="C12" s="719"/>
    </row>
    <row r="13" spans="1:3" ht="12.75" customHeight="1" x14ac:dyDescent="0.25">
      <c r="A13" s="282" t="s">
        <v>306</v>
      </c>
      <c r="B13" s="274" t="s">
        <v>656</v>
      </c>
      <c r="C13" s="719"/>
    </row>
    <row r="14" spans="1:3" ht="13.5" customHeight="1" x14ac:dyDescent="0.25">
      <c r="A14" s="282" t="s">
        <v>307</v>
      </c>
      <c r="B14" s="275" t="s">
        <v>657</v>
      </c>
      <c r="C14" s="719"/>
    </row>
    <row r="15" spans="1:3" x14ac:dyDescent="0.25">
      <c r="A15" s="290" t="s">
        <v>368</v>
      </c>
      <c r="B15" s="281"/>
      <c r="C15" s="719"/>
    </row>
    <row r="16" spans="1:3" x14ac:dyDescent="0.25">
      <c r="A16" s="282" t="s">
        <v>302</v>
      </c>
      <c r="B16" s="274" t="s">
        <v>658</v>
      </c>
      <c r="C16" s="719"/>
    </row>
    <row r="17" spans="1:3" x14ac:dyDescent="0.25">
      <c r="A17" s="282" t="s">
        <v>303</v>
      </c>
      <c r="B17" s="275" t="s">
        <v>654</v>
      </c>
      <c r="C17" s="719"/>
    </row>
    <row r="18" spans="1:3" x14ac:dyDescent="0.25">
      <c r="A18" s="282" t="s">
        <v>304</v>
      </c>
      <c r="B18" s="274" t="s">
        <v>591</v>
      </c>
      <c r="C18" s="719"/>
    </row>
    <row r="19" spans="1:3" x14ac:dyDescent="0.25">
      <c r="A19" s="282" t="s">
        <v>305</v>
      </c>
      <c r="B19" s="274" t="s">
        <v>659</v>
      </c>
      <c r="C19" s="719"/>
    </row>
    <row r="20" spans="1:3" x14ac:dyDescent="0.25">
      <c r="A20" s="282" t="s">
        <v>306</v>
      </c>
      <c r="B20" s="274" t="s">
        <v>656</v>
      </c>
      <c r="C20" s="719"/>
    </row>
    <row r="21" spans="1:3" x14ac:dyDescent="0.25">
      <c r="A21" s="282" t="s">
        <v>307</v>
      </c>
      <c r="B21" s="275" t="s">
        <v>657</v>
      </c>
      <c r="C21" s="719"/>
    </row>
    <row r="22" spans="1:3" ht="6" customHeight="1" thickBot="1" x14ac:dyDescent="0.3">
      <c r="A22" s="283"/>
      <c r="B22" s="285"/>
      <c r="C22" s="284"/>
    </row>
    <row r="23" spans="1:3" ht="13.8" thickTop="1" x14ac:dyDescent="0.25"/>
  </sheetData>
  <sheetProtection password="C181" sheet="1" objects="1" scenarios="1"/>
  <mergeCells count="2">
    <mergeCell ref="A1:C1"/>
    <mergeCell ref="C3:C21"/>
  </mergeCells>
  <phoneticPr fontId="16" type="noConversion"/>
  <printOptions horizontalCentered="1"/>
  <pageMargins left="0.5" right="0.5" top="1" bottom="1" header="0.5" footer="0.5"/>
  <pageSetup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0"/>
  <sheetViews>
    <sheetView showZeros="0" showOutlineSymbols="0" workbookViewId="0">
      <selection activeCell="F31" sqref="F31"/>
    </sheetView>
  </sheetViews>
  <sheetFormatPr defaultColWidth="9.109375" defaultRowHeight="10.199999999999999" x14ac:dyDescent="0.2"/>
  <cols>
    <col min="1" max="1" width="4.6640625" style="693" customWidth="1"/>
    <col min="2" max="2" width="55.6640625" style="693" customWidth="1"/>
    <col min="3" max="3" width="8.6640625" style="693" customWidth="1"/>
    <col min="4" max="6" width="21.6640625" style="693" customWidth="1"/>
    <col min="7" max="7" width="20.6640625" style="693" customWidth="1"/>
    <col min="8" max="16384" width="9.109375" style="693"/>
  </cols>
  <sheetData>
    <row r="1" spans="1:32" ht="14.4" customHeight="1" thickBot="1" x14ac:dyDescent="0.3">
      <c r="A1" s="691" t="s">
        <v>79</v>
      </c>
      <c r="B1" s="691"/>
      <c r="C1" s="691"/>
      <c r="D1" s="691"/>
      <c r="E1" s="523" t="s">
        <v>252</v>
      </c>
      <c r="F1" s="692" t="str">
        <f>'Basic Data Input'!B3</f>
        <v>84-0003</v>
      </c>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row>
    <row r="2" spans="1:32" ht="9" customHeight="1" thickBot="1" x14ac:dyDescent="0.3">
      <c r="A2" s="691"/>
      <c r="B2" s="691"/>
      <c r="C2" s="691"/>
      <c r="D2" s="691"/>
      <c r="E2" s="691"/>
      <c r="F2" s="691"/>
      <c r="G2" s="267"/>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row>
    <row r="3" spans="1:32" s="188" customFormat="1" ht="18" customHeight="1" x14ac:dyDescent="0.25">
      <c r="A3" s="930" t="s">
        <v>49</v>
      </c>
      <c r="B3" s="938" t="s">
        <v>317</v>
      </c>
      <c r="C3" s="932" t="s">
        <v>334</v>
      </c>
      <c r="D3" s="940" t="s">
        <v>619</v>
      </c>
      <c r="E3" s="940" t="s">
        <v>620</v>
      </c>
      <c r="F3" s="942" t="s">
        <v>621</v>
      </c>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row>
    <row r="4" spans="1:32" s="188" customFormat="1" ht="18" customHeight="1" thickBot="1" x14ac:dyDescent="0.3">
      <c r="A4" s="931"/>
      <c r="B4" s="939"/>
      <c r="C4" s="933"/>
      <c r="D4" s="941"/>
      <c r="E4" s="941"/>
      <c r="F4" s="943"/>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row>
    <row r="5" spans="1:32" s="188" customFormat="1" ht="13.2" x14ac:dyDescent="0.25">
      <c r="A5" s="613">
        <f>ROWS(A$5:A5)</f>
        <v>1</v>
      </c>
      <c r="B5" s="614" t="s">
        <v>241</v>
      </c>
      <c r="C5" s="659"/>
      <c r="D5" s="694"/>
      <c r="E5" s="694"/>
      <c r="F5" s="695"/>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row>
    <row r="6" spans="1:32" s="188" customFormat="1" ht="13.2" x14ac:dyDescent="0.25">
      <c r="A6" s="613">
        <f>ROWS(A$5:A6)</f>
        <v>2</v>
      </c>
      <c r="B6" s="201" t="s">
        <v>318</v>
      </c>
      <c r="C6" s="189">
        <v>1741</v>
      </c>
      <c r="D6" s="315">
        <v>12579</v>
      </c>
      <c r="E6" s="315">
        <v>5190</v>
      </c>
      <c r="F6" s="314">
        <v>16200</v>
      </c>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row>
    <row r="7" spans="1:32" s="188" customFormat="1" ht="13.2" x14ac:dyDescent="0.25">
      <c r="A7" s="613">
        <f>ROWS(A$5:A7)</f>
        <v>3</v>
      </c>
      <c r="B7" s="201" t="s">
        <v>319</v>
      </c>
      <c r="C7" s="189"/>
      <c r="D7" s="315"/>
      <c r="E7" s="315"/>
      <c r="F7" s="31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row>
    <row r="8" spans="1:32" s="188" customFormat="1" ht="13.2" x14ac:dyDescent="0.25">
      <c r="A8" s="613">
        <f>ROWS(A$5:A8)</f>
        <v>4</v>
      </c>
      <c r="B8" s="201" t="s">
        <v>335</v>
      </c>
      <c r="C8" s="11">
        <v>1743</v>
      </c>
      <c r="D8" s="315"/>
      <c r="E8" s="315">
        <v>4090</v>
      </c>
      <c r="F8" s="314">
        <v>6200</v>
      </c>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row>
    <row r="9" spans="1:32" s="188" customFormat="1" ht="13.2" x14ac:dyDescent="0.25">
      <c r="A9" s="613">
        <f>ROWS(A$5:A9)</f>
        <v>5</v>
      </c>
      <c r="B9" s="12"/>
      <c r="C9" s="11"/>
      <c r="D9" s="315"/>
      <c r="E9" s="315"/>
      <c r="F9" s="31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row>
    <row r="10" spans="1:32" s="188" customFormat="1" ht="13.2" x14ac:dyDescent="0.25">
      <c r="A10" s="613">
        <f>ROWS(A$5:A10)</f>
        <v>6</v>
      </c>
      <c r="B10" s="12"/>
      <c r="C10" s="11"/>
      <c r="D10" s="315"/>
      <c r="E10" s="315"/>
      <c r="F10" s="31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row>
    <row r="11" spans="1:32" s="188" customFormat="1" ht="13.2" x14ac:dyDescent="0.25">
      <c r="A11" s="613">
        <f>ROWS(A$5:A11)</f>
        <v>7</v>
      </c>
      <c r="B11" s="12"/>
      <c r="C11" s="11"/>
      <c r="D11" s="315"/>
      <c r="E11" s="315"/>
      <c r="F11" s="31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row>
    <row r="12" spans="1:32" s="188" customFormat="1" ht="13.2" x14ac:dyDescent="0.25">
      <c r="A12" s="613">
        <f>ROWS(A$5:A12)</f>
        <v>8</v>
      </c>
      <c r="B12" s="12"/>
      <c r="C12" s="11"/>
      <c r="D12" s="315"/>
      <c r="E12" s="315"/>
      <c r="F12" s="31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row>
    <row r="13" spans="1:32" s="188" customFormat="1" ht="13.2" x14ac:dyDescent="0.25">
      <c r="A13" s="613">
        <f>ROWS(A$5:A13)</f>
        <v>9</v>
      </c>
      <c r="B13" s="12"/>
      <c r="C13" s="11"/>
      <c r="D13" s="315"/>
      <c r="E13" s="315"/>
      <c r="F13" s="31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row>
    <row r="14" spans="1:32" s="188" customFormat="1" ht="13.2" x14ac:dyDescent="0.25">
      <c r="A14" s="613">
        <f>ROWS(A$5:A14)</f>
        <v>10</v>
      </c>
      <c r="B14" s="12"/>
      <c r="C14" s="11"/>
      <c r="D14" s="315"/>
      <c r="E14" s="315"/>
      <c r="F14" s="31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row>
    <row r="15" spans="1:32" s="188" customFormat="1" ht="13.2" x14ac:dyDescent="0.25">
      <c r="A15" s="613">
        <f>ROWS(A$5:A15)</f>
        <v>11</v>
      </c>
      <c r="B15" s="12"/>
      <c r="C15" s="11"/>
      <c r="D15" s="315"/>
      <c r="E15" s="315"/>
      <c r="F15" s="31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row>
    <row r="16" spans="1:32" s="188" customFormat="1" ht="13.2" x14ac:dyDescent="0.25">
      <c r="A16" s="613">
        <f>ROWS(A$5:A16)</f>
        <v>12</v>
      </c>
      <c r="B16" s="12"/>
      <c r="C16" s="11"/>
      <c r="D16" s="315"/>
      <c r="E16" s="315"/>
      <c r="F16" s="31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row>
    <row r="17" spans="1:32" s="188" customFormat="1" ht="13.2" x14ac:dyDescent="0.25">
      <c r="A17" s="613">
        <f>ROWS(A$5:A17)</f>
        <v>13</v>
      </c>
      <c r="B17" s="12"/>
      <c r="C17" s="11"/>
      <c r="D17" s="315"/>
      <c r="E17" s="315"/>
      <c r="F17" s="31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row>
    <row r="18" spans="1:32" s="188" customFormat="1" ht="13.2" x14ac:dyDescent="0.25">
      <c r="A18" s="613">
        <f>ROWS(A$5:A18)</f>
        <v>14</v>
      </c>
      <c r="B18" s="201" t="s">
        <v>243</v>
      </c>
      <c r="C18" s="202"/>
      <c r="D18" s="696">
        <f>ROUND(SUM(D6:D17),2)</f>
        <v>12579</v>
      </c>
      <c r="E18" s="696">
        <f>ROUND(SUM(E6:E17),2)</f>
        <v>9280</v>
      </c>
      <c r="F18" s="697"/>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row>
    <row r="19" spans="1:32" s="188" customFormat="1" ht="13.2" x14ac:dyDescent="0.25">
      <c r="A19" s="613">
        <f>ROWS(A$5:A19)</f>
        <v>15</v>
      </c>
      <c r="B19" s="201" t="s">
        <v>244</v>
      </c>
      <c r="C19" s="202"/>
      <c r="D19" s="698"/>
      <c r="E19" s="698"/>
      <c r="F19" s="623">
        <f>ROUND(SUM(F6:F17),2)</f>
        <v>22400</v>
      </c>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row>
    <row r="20" spans="1:32" s="188" customFormat="1" ht="13.2" x14ac:dyDescent="0.25">
      <c r="A20" s="613">
        <f>ROWS(A$5:A20)</f>
        <v>16</v>
      </c>
      <c r="B20" s="201" t="s">
        <v>103</v>
      </c>
      <c r="C20" s="202"/>
      <c r="D20" s="698"/>
      <c r="E20" s="698"/>
      <c r="F20" s="31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row>
    <row r="21" spans="1:32" s="188" customFormat="1" ht="13.8" thickBot="1" x14ac:dyDescent="0.3">
      <c r="A21" s="613">
        <f>ROWS(A$5:A21)</f>
        <v>17</v>
      </c>
      <c r="B21" s="201" t="s">
        <v>104</v>
      </c>
      <c r="C21" s="202"/>
      <c r="D21" s="698"/>
      <c r="E21" s="698"/>
      <c r="F21" s="538">
        <f>IF(SUM(F19:F20)&lt;&gt;F38,"Budget Not Balanced",ROUND(SUM(F19:F20),2))</f>
        <v>22400</v>
      </c>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4"/>
    </row>
    <row r="22" spans="1:32" s="188" customFormat="1" ht="13.2" x14ac:dyDescent="0.25">
      <c r="A22" s="625">
        <f>ROWS(A$5:A22)</f>
        <v>18</v>
      </c>
      <c r="B22" s="626" t="s">
        <v>320</v>
      </c>
      <c r="C22" s="664"/>
      <c r="D22" s="699"/>
      <c r="E22" s="699"/>
      <c r="F22" s="700"/>
      <c r="G22" s="254"/>
      <c r="H22" s="254"/>
      <c r="I22" s="254"/>
      <c r="J22" s="254"/>
      <c r="K22" s="254"/>
      <c r="L22" s="254"/>
      <c r="M22" s="254"/>
      <c r="N22" s="254"/>
      <c r="O22" s="254"/>
      <c r="P22" s="254"/>
      <c r="Q22" s="254"/>
      <c r="R22" s="254"/>
      <c r="S22" s="254"/>
      <c r="T22" s="254"/>
      <c r="U22" s="254"/>
      <c r="V22" s="254"/>
      <c r="W22" s="254"/>
      <c r="X22" s="254"/>
      <c r="Y22" s="254"/>
      <c r="Z22" s="254"/>
      <c r="AA22" s="254"/>
      <c r="AB22" s="254"/>
      <c r="AC22" s="254"/>
      <c r="AD22" s="254"/>
      <c r="AE22" s="254"/>
      <c r="AF22" s="254"/>
    </row>
    <row r="23" spans="1:32" s="188" customFormat="1" ht="13.2" x14ac:dyDescent="0.25">
      <c r="A23" s="630">
        <f>ROWS(A$5:A23)</f>
        <v>19</v>
      </c>
      <c r="B23" s="631" t="s">
        <v>106</v>
      </c>
      <c r="C23" s="13"/>
      <c r="D23" s="315">
        <v>4863</v>
      </c>
      <c r="E23" s="315">
        <v>2596</v>
      </c>
      <c r="F23" s="304">
        <v>3970</v>
      </c>
      <c r="G23" s="254"/>
      <c r="H23" s="254"/>
      <c r="I23" s="254"/>
      <c r="J23" s="254"/>
      <c r="K23" s="254"/>
      <c r="L23" s="254"/>
      <c r="M23" s="254"/>
      <c r="N23" s="254"/>
      <c r="O23" s="254"/>
      <c r="P23" s="254"/>
      <c r="Q23" s="254"/>
      <c r="R23" s="254"/>
      <c r="S23" s="254"/>
      <c r="T23" s="254"/>
      <c r="U23" s="254"/>
      <c r="V23" s="254"/>
      <c r="W23" s="254"/>
      <c r="X23" s="254"/>
      <c r="Y23" s="254"/>
      <c r="Z23" s="254"/>
      <c r="AA23" s="254"/>
      <c r="AB23" s="254"/>
      <c r="AC23" s="254"/>
      <c r="AD23" s="254"/>
      <c r="AE23" s="254"/>
      <c r="AF23" s="254"/>
    </row>
    <row r="24" spans="1:32" s="188" customFormat="1" ht="13.2" x14ac:dyDescent="0.25">
      <c r="A24" s="630">
        <f>ROWS(A$5:A24)</f>
        <v>20</v>
      </c>
      <c r="B24" s="631" t="s">
        <v>107</v>
      </c>
      <c r="C24" s="13"/>
      <c r="D24" s="315"/>
      <c r="E24" s="315"/>
      <c r="F24" s="304"/>
      <c r="G24" s="254"/>
      <c r="H24" s="254"/>
      <c r="I24" s="254"/>
      <c r="J24" s="254"/>
      <c r="K24" s="254"/>
      <c r="L24" s="254"/>
      <c r="M24" s="254"/>
      <c r="N24" s="254"/>
      <c r="O24" s="254"/>
      <c r="P24" s="254"/>
      <c r="Q24" s="254"/>
      <c r="R24" s="254"/>
      <c r="S24" s="254"/>
      <c r="T24" s="254"/>
      <c r="U24" s="254"/>
      <c r="V24" s="254"/>
      <c r="W24" s="254"/>
      <c r="X24" s="254"/>
      <c r="Y24" s="254"/>
      <c r="Z24" s="254"/>
      <c r="AA24" s="254"/>
      <c r="AB24" s="254"/>
      <c r="AC24" s="254"/>
      <c r="AD24" s="254"/>
      <c r="AE24" s="254"/>
      <c r="AF24" s="254"/>
    </row>
    <row r="25" spans="1:32" s="188" customFormat="1" ht="13.2" x14ac:dyDescent="0.25">
      <c r="A25" s="630">
        <f>ROWS(A$5:A25)</f>
        <v>21</v>
      </c>
      <c r="B25" s="631" t="s">
        <v>109</v>
      </c>
      <c r="C25" s="13"/>
      <c r="D25" s="536">
        <f>ROUND(SUM(D23:D24),2)</f>
        <v>4863</v>
      </c>
      <c r="E25" s="536">
        <f>IF(SUM(E23:E24)&lt;&gt;D40,"Must = Col 1 Line 36",ROUND(SUM(E23:E24),2))</f>
        <v>2596</v>
      </c>
      <c r="F25" s="538">
        <f>IF(SUM(F23:F24)&lt;&gt;E40,"Must = Col 2 Line 36",ROUND(SUM(F23:F24),2))</f>
        <v>3970</v>
      </c>
      <c r="G25" s="254"/>
      <c r="H25" s="254"/>
      <c r="I25" s="254"/>
      <c r="J25" s="254"/>
      <c r="K25" s="254"/>
      <c r="L25" s="254"/>
      <c r="M25" s="254"/>
      <c r="N25" s="254"/>
      <c r="O25" s="254"/>
      <c r="P25" s="254"/>
      <c r="Q25" s="254"/>
      <c r="R25" s="254"/>
      <c r="S25" s="254"/>
      <c r="T25" s="254"/>
      <c r="U25" s="254"/>
      <c r="V25" s="254"/>
      <c r="W25" s="254"/>
      <c r="X25" s="254"/>
      <c r="Y25" s="254"/>
      <c r="Z25" s="254"/>
      <c r="AA25" s="254"/>
      <c r="AB25" s="254"/>
      <c r="AC25" s="254"/>
      <c r="AD25" s="254"/>
      <c r="AE25" s="254"/>
      <c r="AF25" s="254"/>
    </row>
    <row r="26" spans="1:32" s="188" customFormat="1" ht="13.2" x14ac:dyDescent="0.25">
      <c r="A26" s="630">
        <f>ROWS(A$5:A26)</f>
        <v>22</v>
      </c>
      <c r="B26" s="634" t="s">
        <v>110</v>
      </c>
      <c r="C26" s="668"/>
      <c r="D26" s="698"/>
      <c r="E26" s="698"/>
      <c r="F26" s="697"/>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254"/>
      <c r="AF26" s="254"/>
    </row>
    <row r="27" spans="1:32" s="188" customFormat="1" ht="13.2" x14ac:dyDescent="0.25">
      <c r="A27" s="630">
        <f>ROWS(A$5:A27)</f>
        <v>23</v>
      </c>
      <c r="B27" s="631" t="s">
        <v>124</v>
      </c>
      <c r="C27" s="634">
        <v>1410</v>
      </c>
      <c r="D27" s="315"/>
      <c r="E27" s="315"/>
      <c r="F27" s="323"/>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4"/>
    </row>
    <row r="28" spans="1:32" s="188" customFormat="1" ht="13.2" x14ac:dyDescent="0.25">
      <c r="A28" s="630">
        <f>ROWS(A$5:A28)</f>
        <v>24</v>
      </c>
      <c r="B28" s="631" t="s">
        <v>318</v>
      </c>
      <c r="C28" s="634">
        <v>1741</v>
      </c>
      <c r="D28" s="315">
        <v>10312</v>
      </c>
      <c r="E28" s="315">
        <v>6574</v>
      </c>
      <c r="F28" s="304">
        <v>13710</v>
      </c>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row>
    <row r="29" spans="1:32" s="188" customFormat="1" ht="13.2" x14ac:dyDescent="0.25">
      <c r="A29" s="630">
        <f>ROWS(A$5:A29)</f>
        <v>25</v>
      </c>
      <c r="B29" s="631" t="s">
        <v>319</v>
      </c>
      <c r="C29" s="634">
        <v>1742</v>
      </c>
      <c r="D29" s="315"/>
      <c r="E29" s="315"/>
      <c r="F29" s="30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row>
    <row r="30" spans="1:32" s="188" customFormat="1" ht="13.2" x14ac:dyDescent="0.25">
      <c r="A30" s="630">
        <f>ROWS(A$5:A30)</f>
        <v>26</v>
      </c>
      <c r="B30" s="631" t="s">
        <v>335</v>
      </c>
      <c r="C30" s="634">
        <v>1743</v>
      </c>
      <c r="D30" s="315"/>
      <c r="E30" s="315">
        <v>4080</v>
      </c>
      <c r="F30" s="304">
        <v>4720</v>
      </c>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row>
    <row r="31" spans="1:32" s="188" customFormat="1" ht="13.2" x14ac:dyDescent="0.25">
      <c r="A31" s="630">
        <f>ROWS(A$5:A31)</f>
        <v>27</v>
      </c>
      <c r="B31" s="14"/>
      <c r="C31" s="13"/>
      <c r="D31" s="315"/>
      <c r="E31" s="315"/>
      <c r="F31" s="30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row>
    <row r="32" spans="1:32" s="188" customFormat="1" ht="13.2" x14ac:dyDescent="0.25">
      <c r="A32" s="630">
        <f>ROWS(A$5:A32)</f>
        <v>28</v>
      </c>
      <c r="B32" s="14"/>
      <c r="C32" s="13"/>
      <c r="D32" s="315"/>
      <c r="E32" s="315"/>
      <c r="F32" s="30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row>
    <row r="33" spans="1:32" s="188" customFormat="1" ht="13.2" x14ac:dyDescent="0.25">
      <c r="A33" s="630">
        <f>ROWS(A$5:A33)</f>
        <v>29</v>
      </c>
      <c r="B33" s="14"/>
      <c r="C33" s="13"/>
      <c r="D33" s="315"/>
      <c r="E33" s="315"/>
      <c r="F33" s="30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row>
    <row r="34" spans="1:32" s="188" customFormat="1" ht="13.2" x14ac:dyDescent="0.25">
      <c r="A34" s="630">
        <f>ROWS(A$5:A34)</f>
        <v>30</v>
      </c>
      <c r="B34" s="634" t="s">
        <v>155</v>
      </c>
      <c r="C34" s="668"/>
      <c r="D34" s="698"/>
      <c r="E34" s="698"/>
      <c r="F34" s="697"/>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row>
    <row r="35" spans="1:32" s="188" customFormat="1" ht="13.2" x14ac:dyDescent="0.25">
      <c r="A35" s="630">
        <f>ROWS(A$5:A35)</f>
        <v>31</v>
      </c>
      <c r="B35" s="14"/>
      <c r="C35" s="13"/>
      <c r="D35" s="315"/>
      <c r="E35" s="315"/>
      <c r="F35" s="30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row>
    <row r="36" spans="1:32" s="188" customFormat="1" ht="13.2" x14ac:dyDescent="0.25">
      <c r="A36" s="630">
        <f>ROWS(A$5:A36)</f>
        <v>32</v>
      </c>
      <c r="B36" s="14"/>
      <c r="C36" s="13"/>
      <c r="D36" s="315"/>
      <c r="E36" s="315"/>
      <c r="F36" s="30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row>
    <row r="37" spans="1:32" s="188" customFormat="1" ht="13.2" x14ac:dyDescent="0.25">
      <c r="A37" s="630">
        <f>ROWS(A$5:A37)</f>
        <v>33</v>
      </c>
      <c r="B37" s="14"/>
      <c r="C37" s="13"/>
      <c r="D37" s="315"/>
      <c r="E37" s="315"/>
      <c r="F37" s="30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row>
    <row r="38" spans="1:32" s="188" customFormat="1" ht="13.2" x14ac:dyDescent="0.25">
      <c r="A38" s="630">
        <f>ROWS(A$5:A38)</f>
        <v>34</v>
      </c>
      <c r="B38" s="631" t="s">
        <v>166</v>
      </c>
      <c r="C38" s="13"/>
      <c r="D38" s="696">
        <f>SUM(D25:D37)</f>
        <v>15175</v>
      </c>
      <c r="E38" s="696">
        <f>SUM(E25:E37)</f>
        <v>13250</v>
      </c>
      <c r="F38" s="538">
        <f>SUM(F25:F37)</f>
        <v>22400</v>
      </c>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row>
    <row r="39" spans="1:32" s="188" customFormat="1" ht="13.2" x14ac:dyDescent="0.25">
      <c r="A39" s="630">
        <f>ROWS(A$5:A39)</f>
        <v>35</v>
      </c>
      <c r="B39" s="631" t="s">
        <v>247</v>
      </c>
      <c r="C39" s="13"/>
      <c r="D39" s="632">
        <f>D18</f>
        <v>12579</v>
      </c>
      <c r="E39" s="632">
        <f>E18</f>
        <v>9280</v>
      </c>
      <c r="F39" s="701"/>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row>
    <row r="40" spans="1:32" s="188" customFormat="1" ht="13.8" thickBot="1" x14ac:dyDescent="0.3">
      <c r="A40" s="636">
        <f>ROWS(A$5:A40)</f>
        <v>36</v>
      </c>
      <c r="B40" s="637" t="s">
        <v>168</v>
      </c>
      <c r="C40" s="15"/>
      <c r="D40" s="638">
        <f>ROUND(D38-D39,2)</f>
        <v>2596</v>
      </c>
      <c r="E40" s="638">
        <f>ROUND(E38-E39,2)</f>
        <v>3970</v>
      </c>
      <c r="F40" s="702"/>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row>
    <row r="41" spans="1:32" s="188" customFormat="1" ht="6" customHeight="1" x14ac:dyDescent="0.25">
      <c r="A41" s="182"/>
      <c r="B41" s="182"/>
      <c r="C41" s="182"/>
      <c r="D41" s="182"/>
      <c r="E41" s="182"/>
      <c r="F41" s="182"/>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row>
    <row r="42" spans="1:32" s="188" customFormat="1" ht="13.2" x14ac:dyDescent="0.25">
      <c r="A42" s="641" t="s">
        <v>249</v>
      </c>
      <c r="B42" s="641"/>
      <c r="C42" s="641"/>
      <c r="D42" s="641"/>
      <c r="E42" s="641"/>
      <c r="F42" s="182"/>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row>
    <row r="43" spans="1:32" s="188" customFormat="1" ht="6" customHeight="1" x14ac:dyDescent="0.25">
      <c r="A43" s="641"/>
      <c r="B43" s="641"/>
      <c r="C43" s="641"/>
      <c r="D43" s="641"/>
      <c r="E43" s="641"/>
      <c r="F43" s="182"/>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row>
    <row r="44" spans="1:32" ht="12" customHeight="1" x14ac:dyDescent="0.2">
      <c r="A44" s="703"/>
      <c r="B44" s="703"/>
      <c r="C44" s="703"/>
      <c r="D44" s="704"/>
      <c r="E44" s="705"/>
      <c r="F44" s="706"/>
      <c r="G44" s="268"/>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row>
    <row r="45" spans="1:32" ht="12" customHeight="1" x14ac:dyDescent="0.2">
      <c r="A45" s="703"/>
      <c r="B45" s="703"/>
      <c r="C45" s="703"/>
      <c r="D45" s="704"/>
      <c r="E45" s="705"/>
      <c r="F45" s="706"/>
      <c r="G45" s="269"/>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row>
    <row r="46" spans="1:32" ht="3" hidden="1" customHeight="1" thickTop="1" x14ac:dyDescent="0.2">
      <c r="D46" s="706"/>
      <c r="E46" s="706"/>
      <c r="F46" s="706"/>
      <c r="G46" s="269"/>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row>
    <row r="47" spans="1:32" ht="12" hidden="1" customHeight="1" x14ac:dyDescent="0.2">
      <c r="D47" s="706"/>
      <c r="E47" s="706"/>
      <c r="F47" s="706"/>
      <c r="G47" s="270" t="s">
        <v>251</v>
      </c>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row>
    <row r="48" spans="1:32" x14ac:dyDescent="0.2">
      <c r="D48" s="706"/>
      <c r="E48" s="706"/>
      <c r="F48" s="706"/>
      <c r="G48" s="269"/>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row>
    <row r="49" spans="2:32" x14ac:dyDescent="0.2">
      <c r="D49" s="706"/>
      <c r="E49" s="706"/>
      <c r="F49" s="706"/>
      <c r="G49" s="269"/>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row>
    <row r="50" spans="2:32" x14ac:dyDescent="0.2">
      <c r="D50" s="706"/>
      <c r="E50" s="706"/>
      <c r="F50" s="706"/>
      <c r="G50" s="269"/>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row>
    <row r="51" spans="2:32" x14ac:dyDescent="0.2">
      <c r="D51" s="706"/>
      <c r="E51" s="706"/>
      <c r="F51" s="706"/>
      <c r="G51" s="269"/>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row>
    <row r="52" spans="2:32" x14ac:dyDescent="0.2">
      <c r="B52" s="707"/>
      <c r="C52" s="708"/>
      <c r="D52" s="706"/>
      <c r="E52" s="706"/>
      <c r="F52" s="706"/>
      <c r="G52" s="269"/>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row>
    <row r="53" spans="2:32" x14ac:dyDescent="0.2">
      <c r="D53" s="706"/>
      <c r="E53" s="706"/>
      <c r="F53" s="706"/>
      <c r="G53" s="269"/>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row>
    <row r="54" spans="2:32" x14ac:dyDescent="0.2">
      <c r="D54" s="706"/>
      <c r="E54" s="706"/>
      <c r="F54" s="706"/>
      <c r="G54" s="269"/>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row>
    <row r="55" spans="2:32" x14ac:dyDescent="0.2">
      <c r="D55" s="706"/>
      <c r="E55" s="706"/>
      <c r="F55" s="706"/>
      <c r="G55" s="269"/>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row>
    <row r="56" spans="2:32" x14ac:dyDescent="0.2">
      <c r="D56" s="706"/>
      <c r="E56" s="706"/>
      <c r="F56" s="706"/>
      <c r="G56" s="269"/>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row>
    <row r="57" spans="2:32" x14ac:dyDescent="0.2">
      <c r="D57" s="706"/>
      <c r="E57" s="706"/>
      <c r="F57" s="706"/>
      <c r="G57" s="269"/>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row>
    <row r="58" spans="2:32" x14ac:dyDescent="0.2">
      <c r="D58" s="706"/>
      <c r="E58" s="706"/>
      <c r="F58" s="706"/>
      <c r="G58" s="269"/>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row>
    <row r="59" spans="2:32" x14ac:dyDescent="0.2">
      <c r="D59" s="706"/>
      <c r="E59" s="706"/>
      <c r="F59" s="706"/>
      <c r="G59" s="269"/>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row>
    <row r="60" spans="2:32" x14ac:dyDescent="0.2">
      <c r="D60" s="706"/>
      <c r="E60" s="706"/>
      <c r="F60" s="706"/>
      <c r="G60" s="269"/>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row>
    <row r="61" spans="2:32" x14ac:dyDescent="0.2">
      <c r="D61" s="706"/>
      <c r="E61" s="706"/>
      <c r="F61" s="706"/>
      <c r="G61" s="269"/>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row>
    <row r="62" spans="2:32" x14ac:dyDescent="0.2">
      <c r="D62" s="706"/>
      <c r="E62" s="706"/>
      <c r="F62" s="706"/>
      <c r="G62" s="269"/>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row>
    <row r="63" spans="2:32" x14ac:dyDescent="0.2">
      <c r="D63" s="706"/>
      <c r="E63" s="706"/>
      <c r="F63" s="706"/>
      <c r="G63" s="269"/>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row>
    <row r="64" spans="2:32" x14ac:dyDescent="0.2">
      <c r="D64" s="706"/>
      <c r="E64" s="706"/>
      <c r="F64" s="706"/>
      <c r="G64" s="269"/>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row>
    <row r="65" spans="4:32" x14ac:dyDescent="0.2">
      <c r="D65" s="706"/>
      <c r="E65" s="706"/>
      <c r="F65" s="706"/>
      <c r="G65" s="269"/>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row>
    <row r="66" spans="4:32" x14ac:dyDescent="0.2">
      <c r="D66" s="706"/>
      <c r="E66" s="706"/>
      <c r="F66" s="706"/>
      <c r="G66" s="269"/>
      <c r="H66" s="266"/>
      <c r="I66" s="266"/>
      <c r="J66" s="266"/>
      <c r="K66" s="266"/>
      <c r="L66" s="266"/>
      <c r="M66" s="266"/>
      <c r="N66" s="266"/>
      <c r="O66" s="266"/>
      <c r="P66" s="266"/>
      <c r="Q66" s="266"/>
      <c r="R66" s="266"/>
      <c r="S66" s="266"/>
      <c r="T66" s="266"/>
      <c r="U66" s="266"/>
      <c r="V66" s="266"/>
      <c r="W66" s="266"/>
      <c r="X66" s="266"/>
      <c r="Y66" s="266"/>
      <c r="Z66" s="266"/>
      <c r="AA66" s="266"/>
      <c r="AB66" s="266"/>
      <c r="AC66" s="266"/>
      <c r="AD66" s="266"/>
      <c r="AE66" s="266"/>
      <c r="AF66" s="266"/>
    </row>
    <row r="67" spans="4:32" x14ac:dyDescent="0.2">
      <c r="D67" s="706"/>
      <c r="E67" s="706"/>
      <c r="F67" s="706"/>
      <c r="G67" s="269"/>
      <c r="H67" s="266"/>
      <c r="I67" s="266"/>
      <c r="J67" s="266"/>
      <c r="K67" s="266"/>
      <c r="L67" s="266"/>
      <c r="M67" s="266"/>
      <c r="N67" s="266"/>
      <c r="O67" s="266"/>
      <c r="P67" s="266"/>
      <c r="Q67" s="266"/>
      <c r="R67" s="266"/>
      <c r="S67" s="266"/>
      <c r="T67" s="266"/>
      <c r="U67" s="266"/>
      <c r="V67" s="266"/>
      <c r="W67" s="266"/>
      <c r="X67" s="266"/>
      <c r="Y67" s="266"/>
      <c r="Z67" s="266"/>
      <c r="AA67" s="266"/>
      <c r="AB67" s="266"/>
      <c r="AC67" s="266"/>
      <c r="AD67" s="266"/>
      <c r="AE67" s="266"/>
      <c r="AF67" s="266"/>
    </row>
    <row r="68" spans="4:32" x14ac:dyDescent="0.2">
      <c r="D68" s="706"/>
      <c r="E68" s="706"/>
      <c r="F68" s="706"/>
      <c r="G68" s="269"/>
      <c r="H68" s="266"/>
      <c r="I68" s="266"/>
      <c r="J68" s="266"/>
      <c r="K68" s="266"/>
      <c r="L68" s="266"/>
      <c r="M68" s="266"/>
      <c r="N68" s="266"/>
      <c r="O68" s="266"/>
      <c r="P68" s="266"/>
      <c r="Q68" s="266"/>
      <c r="R68" s="266"/>
      <c r="S68" s="266"/>
      <c r="T68" s="266"/>
      <c r="U68" s="266"/>
      <c r="V68" s="266"/>
      <c r="W68" s="266"/>
      <c r="X68" s="266"/>
      <c r="Y68" s="266"/>
      <c r="Z68" s="266"/>
      <c r="AA68" s="266"/>
      <c r="AB68" s="266"/>
      <c r="AC68" s="266"/>
      <c r="AD68" s="266"/>
      <c r="AE68" s="266"/>
      <c r="AF68" s="266"/>
    </row>
    <row r="69" spans="4:32" x14ac:dyDescent="0.2">
      <c r="D69" s="706"/>
      <c r="E69" s="706"/>
      <c r="F69" s="706"/>
      <c r="G69" s="269"/>
      <c r="H69" s="266"/>
      <c r="I69" s="266"/>
      <c r="J69" s="266"/>
      <c r="K69" s="266"/>
      <c r="L69" s="266"/>
      <c r="M69" s="266"/>
      <c r="N69" s="266"/>
      <c r="O69" s="266"/>
      <c r="P69" s="266"/>
      <c r="Q69" s="266"/>
      <c r="R69" s="266"/>
      <c r="S69" s="266"/>
      <c r="T69" s="266"/>
      <c r="U69" s="266"/>
      <c r="V69" s="266"/>
      <c r="W69" s="266"/>
      <c r="X69" s="266"/>
      <c r="Y69" s="266"/>
      <c r="Z69" s="266"/>
      <c r="AA69" s="266"/>
      <c r="AB69" s="266"/>
      <c r="AC69" s="266"/>
      <c r="AD69" s="266"/>
      <c r="AE69" s="266"/>
      <c r="AF69" s="266"/>
    </row>
    <row r="70" spans="4:32" x14ac:dyDescent="0.2">
      <c r="D70" s="706"/>
      <c r="E70" s="706"/>
      <c r="F70" s="706"/>
      <c r="G70" s="706"/>
    </row>
    <row r="71" spans="4:32" x14ac:dyDescent="0.2">
      <c r="D71" s="706"/>
      <c r="E71" s="706"/>
      <c r="F71" s="706"/>
      <c r="G71" s="706"/>
    </row>
    <row r="72" spans="4:32" x14ac:dyDescent="0.2">
      <c r="D72" s="706"/>
      <c r="E72" s="706"/>
      <c r="F72" s="706"/>
      <c r="G72" s="706"/>
    </row>
    <row r="73" spans="4:32" x14ac:dyDescent="0.2">
      <c r="D73" s="706"/>
      <c r="E73" s="706"/>
      <c r="F73" s="706"/>
      <c r="G73" s="706"/>
    </row>
    <row r="74" spans="4:32" x14ac:dyDescent="0.2">
      <c r="D74" s="706"/>
      <c r="E74" s="706"/>
      <c r="F74" s="706"/>
      <c r="G74" s="706"/>
    </row>
    <row r="75" spans="4:32" x14ac:dyDescent="0.2">
      <c r="D75" s="706"/>
      <c r="E75" s="706"/>
      <c r="F75" s="706"/>
      <c r="G75" s="706"/>
    </row>
    <row r="76" spans="4:32" x14ac:dyDescent="0.2">
      <c r="D76" s="706"/>
      <c r="E76" s="706"/>
      <c r="F76" s="706"/>
      <c r="G76" s="706"/>
    </row>
    <row r="77" spans="4:32" x14ac:dyDescent="0.2">
      <c r="D77" s="706"/>
      <c r="E77" s="706"/>
      <c r="F77" s="706"/>
      <c r="G77" s="706"/>
    </row>
    <row r="78" spans="4:32" x14ac:dyDescent="0.2">
      <c r="D78" s="706"/>
      <c r="E78" s="706"/>
      <c r="F78" s="706"/>
      <c r="G78" s="706"/>
    </row>
    <row r="79" spans="4:32" x14ac:dyDescent="0.2">
      <c r="D79" s="706"/>
      <c r="E79" s="706"/>
      <c r="F79" s="706"/>
      <c r="G79" s="706"/>
    </row>
    <row r="80" spans="4:32" x14ac:dyDescent="0.2">
      <c r="D80" s="706"/>
      <c r="E80" s="706"/>
      <c r="F80" s="706"/>
      <c r="G80" s="706"/>
    </row>
    <row r="81" spans="4:7" x14ac:dyDescent="0.2">
      <c r="D81" s="706"/>
      <c r="E81" s="706"/>
      <c r="F81" s="706"/>
      <c r="G81" s="706"/>
    </row>
    <row r="82" spans="4:7" x14ac:dyDescent="0.2">
      <c r="D82" s="706"/>
      <c r="E82" s="706"/>
      <c r="F82" s="706"/>
      <c r="G82" s="706"/>
    </row>
    <row r="83" spans="4:7" x14ac:dyDescent="0.2">
      <c r="D83" s="706"/>
      <c r="E83" s="706"/>
      <c r="F83" s="706"/>
      <c r="G83" s="706"/>
    </row>
    <row r="84" spans="4:7" x14ac:dyDescent="0.2">
      <c r="D84" s="706"/>
      <c r="E84" s="706"/>
      <c r="F84" s="706"/>
      <c r="G84" s="706"/>
    </row>
    <row r="85" spans="4:7" x14ac:dyDescent="0.2">
      <c r="D85" s="706"/>
      <c r="E85" s="706"/>
      <c r="F85" s="706"/>
      <c r="G85" s="706"/>
    </row>
    <row r="86" spans="4:7" x14ac:dyDescent="0.2">
      <c r="D86" s="706"/>
      <c r="E86" s="706"/>
      <c r="F86" s="706"/>
      <c r="G86" s="706"/>
    </row>
    <row r="87" spans="4:7" x14ac:dyDescent="0.2">
      <c r="D87" s="706"/>
      <c r="E87" s="706"/>
      <c r="F87" s="706"/>
      <c r="G87" s="706"/>
    </row>
    <row r="88" spans="4:7" x14ac:dyDescent="0.2">
      <c r="D88" s="706"/>
      <c r="E88" s="706"/>
      <c r="F88" s="706"/>
      <c r="G88" s="706"/>
    </row>
    <row r="89" spans="4:7" x14ac:dyDescent="0.2">
      <c r="D89" s="706"/>
      <c r="E89" s="706"/>
      <c r="F89" s="706"/>
      <c r="G89" s="706"/>
    </row>
    <row r="90" spans="4:7" x14ac:dyDescent="0.2">
      <c r="D90" s="706"/>
      <c r="E90" s="706"/>
      <c r="F90" s="706"/>
      <c r="G90" s="706"/>
    </row>
    <row r="91" spans="4:7" x14ac:dyDescent="0.2">
      <c r="D91" s="706"/>
      <c r="E91" s="706"/>
      <c r="F91" s="706"/>
      <c r="G91" s="706"/>
    </row>
    <row r="92" spans="4:7" x14ac:dyDescent="0.2">
      <c r="D92" s="706"/>
      <c r="E92" s="706"/>
      <c r="F92" s="706"/>
      <c r="G92" s="706"/>
    </row>
    <row r="93" spans="4:7" x14ac:dyDescent="0.2">
      <c r="D93" s="706"/>
      <c r="E93" s="706"/>
      <c r="F93" s="706"/>
      <c r="G93" s="706"/>
    </row>
    <row r="94" spans="4:7" x14ac:dyDescent="0.2">
      <c r="D94" s="706"/>
      <c r="E94" s="706"/>
      <c r="F94" s="706"/>
      <c r="G94" s="706"/>
    </row>
    <row r="95" spans="4:7" x14ac:dyDescent="0.2">
      <c r="D95" s="706"/>
      <c r="E95" s="706"/>
      <c r="F95" s="706"/>
      <c r="G95" s="706"/>
    </row>
    <row r="96" spans="4:7" x14ac:dyDescent="0.2">
      <c r="D96" s="706"/>
      <c r="E96" s="706"/>
      <c r="F96" s="706"/>
      <c r="G96" s="706"/>
    </row>
    <row r="97" spans="4:7" x14ac:dyDescent="0.2">
      <c r="D97" s="706"/>
      <c r="E97" s="706"/>
      <c r="F97" s="706"/>
      <c r="G97" s="706"/>
    </row>
    <row r="98" spans="4:7" x14ac:dyDescent="0.2">
      <c r="D98" s="706"/>
      <c r="E98" s="706"/>
      <c r="F98" s="706"/>
      <c r="G98" s="706"/>
    </row>
    <row r="99" spans="4:7" x14ac:dyDescent="0.2">
      <c r="D99" s="706"/>
      <c r="E99" s="706"/>
      <c r="F99" s="706"/>
      <c r="G99" s="706"/>
    </row>
    <row r="100" spans="4:7" x14ac:dyDescent="0.2">
      <c r="D100" s="706"/>
      <c r="E100" s="706"/>
      <c r="F100" s="706"/>
      <c r="G100" s="706"/>
    </row>
    <row r="101" spans="4:7" x14ac:dyDescent="0.2">
      <c r="D101" s="706"/>
      <c r="E101" s="706"/>
      <c r="F101" s="706"/>
      <c r="G101" s="706"/>
    </row>
    <row r="102" spans="4:7" x14ac:dyDescent="0.2">
      <c r="D102" s="706"/>
      <c r="E102" s="706"/>
      <c r="F102" s="706"/>
      <c r="G102" s="706"/>
    </row>
    <row r="103" spans="4:7" x14ac:dyDescent="0.2">
      <c r="D103" s="706"/>
      <c r="E103" s="706"/>
      <c r="F103" s="706"/>
      <c r="G103" s="706"/>
    </row>
    <row r="104" spans="4:7" x14ac:dyDescent="0.2">
      <c r="D104" s="706"/>
      <c r="E104" s="706"/>
      <c r="F104" s="706"/>
      <c r="G104" s="706"/>
    </row>
    <row r="105" spans="4:7" x14ac:dyDescent="0.2">
      <c r="D105" s="706"/>
      <c r="E105" s="706"/>
      <c r="F105" s="706"/>
      <c r="G105" s="706"/>
    </row>
    <row r="106" spans="4:7" x14ac:dyDescent="0.2">
      <c r="D106" s="706"/>
      <c r="E106" s="706"/>
      <c r="F106" s="706"/>
      <c r="G106" s="706"/>
    </row>
    <row r="107" spans="4:7" x14ac:dyDescent="0.2">
      <c r="D107" s="706"/>
      <c r="E107" s="706"/>
      <c r="F107" s="706"/>
      <c r="G107" s="706"/>
    </row>
    <row r="108" spans="4:7" x14ac:dyDescent="0.2">
      <c r="D108" s="706"/>
      <c r="E108" s="706"/>
      <c r="F108" s="706"/>
      <c r="G108" s="706"/>
    </row>
    <row r="109" spans="4:7" x14ac:dyDescent="0.2">
      <c r="D109" s="706"/>
      <c r="E109" s="706"/>
      <c r="F109" s="706"/>
      <c r="G109" s="706"/>
    </row>
    <row r="110" spans="4:7" x14ac:dyDescent="0.2">
      <c r="D110" s="706"/>
      <c r="E110" s="706"/>
      <c r="F110" s="706"/>
      <c r="G110" s="706"/>
    </row>
    <row r="111" spans="4:7" x14ac:dyDescent="0.2">
      <c r="D111" s="706"/>
      <c r="E111" s="706"/>
      <c r="F111" s="706"/>
      <c r="G111" s="706"/>
    </row>
    <row r="112" spans="4:7" x14ac:dyDescent="0.2">
      <c r="D112" s="706"/>
      <c r="E112" s="706"/>
      <c r="F112" s="706"/>
      <c r="G112" s="706"/>
    </row>
    <row r="113" spans="4:7" x14ac:dyDescent="0.2">
      <c r="D113" s="706"/>
      <c r="E113" s="706"/>
      <c r="F113" s="706"/>
      <c r="G113" s="706"/>
    </row>
    <row r="114" spans="4:7" x14ac:dyDescent="0.2">
      <c r="D114" s="706"/>
      <c r="E114" s="706"/>
      <c r="F114" s="706"/>
      <c r="G114" s="706"/>
    </row>
    <row r="115" spans="4:7" x14ac:dyDescent="0.2">
      <c r="D115" s="706"/>
      <c r="E115" s="706"/>
      <c r="F115" s="706"/>
      <c r="G115" s="706"/>
    </row>
    <row r="116" spans="4:7" x14ac:dyDescent="0.2">
      <c r="D116" s="706"/>
      <c r="E116" s="706"/>
      <c r="F116" s="706"/>
      <c r="G116" s="706"/>
    </row>
    <row r="117" spans="4:7" x14ac:dyDescent="0.2">
      <c r="D117" s="706"/>
      <c r="E117" s="706"/>
      <c r="F117" s="706"/>
      <c r="G117" s="706"/>
    </row>
    <row r="118" spans="4:7" x14ac:dyDescent="0.2">
      <c r="D118" s="706"/>
      <c r="E118" s="706"/>
      <c r="F118" s="706"/>
      <c r="G118" s="706"/>
    </row>
    <row r="119" spans="4:7" x14ac:dyDescent="0.2">
      <c r="D119" s="706"/>
      <c r="E119" s="706"/>
      <c r="F119" s="706"/>
      <c r="G119" s="706"/>
    </row>
    <row r="120" spans="4:7" x14ac:dyDescent="0.2">
      <c r="D120" s="706"/>
      <c r="E120" s="706"/>
      <c r="F120" s="706"/>
      <c r="G120" s="706"/>
    </row>
    <row r="121" spans="4:7" x14ac:dyDescent="0.2">
      <c r="D121" s="706"/>
      <c r="E121" s="706"/>
      <c r="F121" s="706"/>
      <c r="G121" s="706"/>
    </row>
    <row r="122" spans="4:7" x14ac:dyDescent="0.2">
      <c r="D122" s="706"/>
      <c r="E122" s="706"/>
      <c r="F122" s="706"/>
      <c r="G122" s="706"/>
    </row>
    <row r="123" spans="4:7" x14ac:dyDescent="0.2">
      <c r="D123" s="706"/>
      <c r="E123" s="706"/>
      <c r="F123" s="706"/>
      <c r="G123" s="706"/>
    </row>
    <row r="124" spans="4:7" x14ac:dyDescent="0.2">
      <c r="D124" s="706"/>
      <c r="E124" s="706"/>
      <c r="F124" s="706"/>
      <c r="G124" s="706"/>
    </row>
    <row r="125" spans="4:7" x14ac:dyDescent="0.2">
      <c r="D125" s="706"/>
      <c r="E125" s="706"/>
      <c r="F125" s="706"/>
      <c r="G125" s="706"/>
    </row>
    <row r="126" spans="4:7" x14ac:dyDescent="0.2">
      <c r="D126" s="706"/>
      <c r="E126" s="706"/>
      <c r="F126" s="706"/>
      <c r="G126" s="706"/>
    </row>
    <row r="127" spans="4:7" x14ac:dyDescent="0.2">
      <c r="D127" s="706"/>
      <c r="E127" s="706"/>
      <c r="F127" s="706"/>
      <c r="G127" s="706"/>
    </row>
    <row r="128" spans="4:7" x14ac:dyDescent="0.2">
      <c r="D128" s="706"/>
      <c r="E128" s="706"/>
      <c r="F128" s="706"/>
      <c r="G128" s="706"/>
    </row>
    <row r="129" spans="4:7" x14ac:dyDescent="0.2">
      <c r="D129" s="706"/>
      <c r="E129" s="706"/>
      <c r="F129" s="706"/>
      <c r="G129" s="706"/>
    </row>
    <row r="130" spans="4:7" x14ac:dyDescent="0.2">
      <c r="D130" s="706"/>
      <c r="E130" s="706"/>
      <c r="F130" s="706"/>
      <c r="G130" s="706"/>
    </row>
    <row r="131" spans="4:7" x14ac:dyDescent="0.2">
      <c r="D131" s="706"/>
      <c r="E131" s="706"/>
      <c r="F131" s="706"/>
      <c r="G131" s="706"/>
    </row>
    <row r="132" spans="4:7" x14ac:dyDescent="0.2">
      <c r="D132" s="706"/>
      <c r="E132" s="706"/>
      <c r="F132" s="706"/>
      <c r="G132" s="706"/>
    </row>
    <row r="133" spans="4:7" x14ac:dyDescent="0.2">
      <c r="D133" s="706"/>
      <c r="E133" s="706"/>
      <c r="F133" s="706"/>
      <c r="G133" s="706"/>
    </row>
    <row r="134" spans="4:7" x14ac:dyDescent="0.2">
      <c r="D134" s="706"/>
      <c r="E134" s="706"/>
      <c r="F134" s="706"/>
      <c r="G134" s="706"/>
    </row>
    <row r="135" spans="4:7" x14ac:dyDescent="0.2">
      <c r="D135" s="706"/>
      <c r="E135" s="706"/>
      <c r="F135" s="706"/>
      <c r="G135" s="706"/>
    </row>
    <row r="136" spans="4:7" x14ac:dyDescent="0.2">
      <c r="D136" s="706"/>
      <c r="E136" s="706"/>
      <c r="F136" s="706"/>
      <c r="G136" s="706"/>
    </row>
    <row r="137" spans="4:7" x14ac:dyDescent="0.2">
      <c r="D137" s="706"/>
      <c r="E137" s="706"/>
      <c r="F137" s="706"/>
      <c r="G137" s="706"/>
    </row>
    <row r="138" spans="4:7" x14ac:dyDescent="0.2">
      <c r="D138" s="706"/>
      <c r="E138" s="706"/>
      <c r="F138" s="706"/>
      <c r="G138" s="706"/>
    </row>
    <row r="139" spans="4:7" x14ac:dyDescent="0.2">
      <c r="D139" s="706"/>
      <c r="E139" s="706"/>
      <c r="F139" s="706"/>
      <c r="G139" s="706"/>
    </row>
    <row r="140" spans="4:7" x14ac:dyDescent="0.2">
      <c r="D140" s="706"/>
      <c r="E140" s="706"/>
      <c r="F140" s="706"/>
      <c r="G140" s="706"/>
    </row>
  </sheetData>
  <sheetProtection sheet="1" objects="1" scenarios="1"/>
  <mergeCells count="6">
    <mergeCell ref="E3:E4"/>
    <mergeCell ref="F3:F4"/>
    <mergeCell ref="A3:A4"/>
    <mergeCell ref="B3:B4"/>
    <mergeCell ref="C3:C4"/>
    <mergeCell ref="D3:D4"/>
  </mergeCells>
  <phoneticPr fontId="16" type="noConversion"/>
  <printOptions horizontalCentered="1"/>
  <pageMargins left="0.25" right="0.25" top="0.35" bottom="0.4" header="0.5" footer="0.25"/>
  <pageSetup orientation="landscape" r:id="rId1"/>
  <headerFooter alignWithMargins="0">
    <oddFooter>&amp;R&amp;"Arial,Bold"Student Fee Fund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8"/>
  <sheetViews>
    <sheetView tabSelected="1" topLeftCell="A5" workbookViewId="0">
      <selection activeCell="E15" sqref="E15:F15"/>
    </sheetView>
  </sheetViews>
  <sheetFormatPr defaultColWidth="9.109375" defaultRowHeight="13.2" x14ac:dyDescent="0.25"/>
  <cols>
    <col min="1" max="1" width="1.6640625" style="22" customWidth="1"/>
    <col min="2" max="2" width="20.6640625" style="22" customWidth="1"/>
    <col min="3" max="3" width="40.6640625" style="22" customWidth="1"/>
    <col min="4" max="4" width="2" style="22" customWidth="1"/>
    <col min="5" max="5" width="3.6640625" style="22" customWidth="1"/>
    <col min="6" max="6" width="13.6640625" style="22" customWidth="1"/>
    <col min="7" max="7" width="5.33203125" style="22" customWidth="1"/>
    <col min="8" max="8" width="20.6640625" style="22" customWidth="1"/>
    <col min="9" max="9" width="4.33203125" style="22" customWidth="1"/>
    <col min="10" max="10" width="20.6640625" style="22" customWidth="1"/>
    <col min="11" max="12" width="1.6640625" style="22" customWidth="1"/>
    <col min="13" max="16384" width="9.109375" style="22"/>
  </cols>
  <sheetData>
    <row r="1" spans="1:19" ht="18" customHeight="1" x14ac:dyDescent="0.25">
      <c r="B1" s="733" t="s">
        <v>593</v>
      </c>
      <c r="C1" s="733"/>
      <c r="D1" s="733"/>
      <c r="E1" s="733"/>
      <c r="F1" s="732" t="str">
        <f>CONCATENATE("County-District #:  ",'Basic Data Input'!B3, "          Class #:  ",'Basic Data Input'!B6)</f>
        <v>County-District #:  84-0003          Class #:  III</v>
      </c>
      <c r="G1" s="732"/>
      <c r="H1" s="732"/>
      <c r="I1" s="732"/>
      <c r="J1" s="732"/>
    </row>
    <row r="2" spans="1:19" ht="18" customHeight="1" x14ac:dyDescent="0.25">
      <c r="B2" s="733"/>
      <c r="C2" s="733"/>
      <c r="D2" s="733"/>
      <c r="E2" s="733"/>
      <c r="F2" s="734" t="str">
        <f>CONCATENATE('Basic Data Input'!B4)</f>
        <v>Stanton Community Schools</v>
      </c>
      <c r="G2" s="734"/>
      <c r="H2" s="734"/>
      <c r="I2" s="734"/>
      <c r="J2" s="734"/>
      <c r="K2" s="68"/>
      <c r="L2" s="124"/>
      <c r="M2" s="68"/>
    </row>
    <row r="3" spans="1:19" ht="17.399999999999999" x14ac:dyDescent="0.3">
      <c r="B3" s="125" t="s">
        <v>33</v>
      </c>
      <c r="C3" s="125"/>
      <c r="D3" s="123"/>
      <c r="E3" s="126"/>
      <c r="F3" s="165" t="s">
        <v>1</v>
      </c>
      <c r="G3" s="166"/>
      <c r="H3" s="166"/>
      <c r="I3" s="166"/>
      <c r="J3" s="167"/>
      <c r="K3" s="68"/>
      <c r="L3" s="124"/>
      <c r="M3" s="68"/>
    </row>
    <row r="4" spans="1:19" ht="15" x14ac:dyDescent="0.25">
      <c r="B4" s="85"/>
      <c r="C4" s="85"/>
      <c r="D4" s="123"/>
      <c r="E4" s="123"/>
      <c r="F4" s="735" t="str">
        <f>CONCATENATE('Basic Data Input'!B5," County")</f>
        <v>Stanton County</v>
      </c>
      <c r="G4" s="735"/>
      <c r="H4" s="735"/>
      <c r="I4" s="735"/>
      <c r="J4" s="735"/>
      <c r="K4" s="68"/>
      <c r="L4" s="123"/>
      <c r="M4" s="68"/>
    </row>
    <row r="5" spans="1:19" ht="17.25" customHeight="1" x14ac:dyDescent="0.25">
      <c r="B5" s="128" t="s">
        <v>592</v>
      </c>
      <c r="C5" s="128"/>
      <c r="D5" s="123"/>
      <c r="E5" s="129"/>
      <c r="F5" s="130"/>
      <c r="G5" s="130"/>
      <c r="H5" s="130"/>
      <c r="I5" s="130"/>
      <c r="J5" s="127"/>
    </row>
    <row r="6" spans="1:19" ht="4.5" customHeight="1" thickBot="1" x14ac:dyDescent="0.3">
      <c r="D6" s="131"/>
      <c r="E6" s="132"/>
      <c r="F6" s="132"/>
      <c r="G6" s="132"/>
      <c r="H6" s="132"/>
      <c r="I6" s="132"/>
      <c r="J6" s="132"/>
    </row>
    <row r="7" spans="1:19" ht="39.6" hidden="1" x14ac:dyDescent="0.25">
      <c r="D7" s="133"/>
      <c r="F7" s="134" t="s">
        <v>32</v>
      </c>
      <c r="G7" s="132"/>
      <c r="H7" s="132"/>
      <c r="I7" s="132"/>
      <c r="J7" s="132"/>
      <c r="K7" s="135"/>
    </row>
    <row r="8" spans="1:19" ht="24.9" customHeight="1" thickBot="1" x14ac:dyDescent="0.3">
      <c r="A8" s="740" t="s">
        <v>578</v>
      </c>
      <c r="B8" s="741"/>
      <c r="C8" s="741"/>
      <c r="D8" s="741"/>
      <c r="E8" s="741"/>
      <c r="F8" s="741"/>
      <c r="G8" s="741"/>
      <c r="H8" s="741"/>
      <c r="I8" s="741"/>
      <c r="J8" s="741"/>
      <c r="K8" s="742"/>
    </row>
    <row r="9" spans="1:19" ht="6" customHeight="1" thickBot="1" x14ac:dyDescent="0.3">
      <c r="B9" s="1"/>
      <c r="C9" s="1"/>
    </row>
    <row r="10" spans="1:19" ht="24.9" customHeight="1" thickBot="1" x14ac:dyDescent="0.3">
      <c r="A10" s="137"/>
      <c r="B10" s="791" t="s">
        <v>39</v>
      </c>
      <c r="C10" s="791"/>
      <c r="D10" s="138"/>
      <c r="E10" s="790" t="s">
        <v>35</v>
      </c>
      <c r="F10" s="790"/>
      <c r="G10" s="139"/>
      <c r="H10" s="358" t="s">
        <v>37</v>
      </c>
      <c r="I10" s="140"/>
      <c r="J10" s="358" t="s">
        <v>38</v>
      </c>
      <c r="K10" s="141"/>
      <c r="N10" s="758" t="s">
        <v>585</v>
      </c>
      <c r="O10" s="758"/>
      <c r="P10" s="758"/>
      <c r="Q10" s="758"/>
      <c r="R10" s="758"/>
      <c r="S10" s="758"/>
    </row>
    <row r="11" spans="1:19" ht="17.100000000000001" customHeight="1" x14ac:dyDescent="0.25">
      <c r="A11" s="142"/>
      <c r="B11" s="79" t="s">
        <v>14</v>
      </c>
      <c r="C11" s="79"/>
      <c r="D11" s="68"/>
      <c r="E11" s="755"/>
      <c r="F11" s="755"/>
      <c r="G11" s="170"/>
      <c r="H11" s="521">
        <f>ROUND('2016-2017 Budgeted - Page 2'!F25-SUM(E11:F11),2)</f>
        <v>4627614.0999999996</v>
      </c>
      <c r="I11" s="156"/>
      <c r="J11" s="521">
        <f>SUM(E11:H11)</f>
        <v>4627614.0999999996</v>
      </c>
      <c r="K11" s="143"/>
      <c r="N11" s="758"/>
      <c r="O11" s="758"/>
      <c r="P11" s="758"/>
      <c r="Q11" s="758"/>
      <c r="R11" s="758"/>
      <c r="S11" s="758"/>
    </row>
    <row r="12" spans="1:19" ht="17.100000000000001" customHeight="1" x14ac:dyDescent="0.25">
      <c r="A12" s="142"/>
      <c r="B12" s="144" t="s">
        <v>41</v>
      </c>
      <c r="C12" s="144"/>
      <c r="D12" s="68"/>
      <c r="E12" s="753">
        <f>ROUND('2016-2017 Budgeted - Page 2'!G25-H12,2)</f>
        <v>0</v>
      </c>
      <c r="F12" s="753"/>
      <c r="G12" s="170"/>
      <c r="H12" s="228"/>
      <c r="I12" s="156"/>
      <c r="J12" s="171">
        <f>SUM(E12:H12)</f>
        <v>0</v>
      </c>
      <c r="K12" s="143"/>
      <c r="N12" s="758"/>
      <c r="O12" s="758"/>
      <c r="P12" s="758"/>
      <c r="Q12" s="758"/>
      <c r="R12" s="758"/>
      <c r="S12" s="758"/>
    </row>
    <row r="13" spans="1:19" ht="17.100000000000001" customHeight="1" x14ac:dyDescent="0.25">
      <c r="A13" s="142"/>
      <c r="B13" s="145" t="s">
        <v>40</v>
      </c>
      <c r="C13" s="145"/>
      <c r="D13" s="68"/>
      <c r="E13" s="755"/>
      <c r="F13" s="755"/>
      <c r="G13" s="172"/>
      <c r="H13" s="171">
        <f>ROUND('2016-2017 Budgeted - Page 2'!H25-SUM(E13:F13),2)</f>
        <v>264491.92</v>
      </c>
      <c r="I13" s="156"/>
      <c r="J13" s="171">
        <f>SUM(E13:H13)</f>
        <v>264491.92</v>
      </c>
      <c r="K13" s="143"/>
    </row>
    <row r="14" spans="1:19" ht="17.100000000000001" customHeight="1" thickBot="1" x14ac:dyDescent="0.3">
      <c r="A14" s="142"/>
      <c r="B14" s="145" t="s">
        <v>314</v>
      </c>
      <c r="C14" s="145"/>
      <c r="D14" s="68"/>
      <c r="E14" s="754">
        <v>228301.01</v>
      </c>
      <c r="F14" s="754"/>
      <c r="G14" s="173"/>
      <c r="H14" s="156">
        <f>ROUND('2016-2017 Budgeted - Page 2'!I25-SUM(E14:F14),2)</f>
        <v>0</v>
      </c>
      <c r="I14" s="156"/>
      <c r="J14" s="156">
        <f>SUM(E14:H14)</f>
        <v>228301.01</v>
      </c>
      <c r="K14" s="143"/>
    </row>
    <row r="15" spans="1:19" ht="17.100000000000001" customHeight="1" thickBot="1" x14ac:dyDescent="0.3">
      <c r="A15" s="142"/>
      <c r="B15" s="146" t="s">
        <v>34</v>
      </c>
      <c r="C15" s="68"/>
      <c r="D15" s="68"/>
      <c r="E15" s="794">
        <f>SUM(E11:F14)</f>
        <v>228301.01</v>
      </c>
      <c r="F15" s="794"/>
      <c r="G15" s="173"/>
      <c r="H15" s="359">
        <f>SUM(H11:H14)</f>
        <v>4892106.0199999996</v>
      </c>
      <c r="I15" s="156"/>
      <c r="J15" s="359">
        <f>SUM(J11:J14)</f>
        <v>5120407.0299999993</v>
      </c>
      <c r="K15" s="143"/>
    </row>
    <row r="16" spans="1:19" ht="5.0999999999999996" customHeight="1" thickTop="1" thickBot="1" x14ac:dyDescent="0.3">
      <c r="A16" s="147"/>
      <c r="B16" s="148"/>
      <c r="C16" s="149"/>
      <c r="D16" s="149"/>
      <c r="E16" s="149"/>
      <c r="F16" s="150"/>
      <c r="G16" s="150"/>
      <c r="H16" s="150"/>
      <c r="I16" s="150"/>
      <c r="J16" s="151"/>
      <c r="K16" s="152"/>
    </row>
    <row r="17" spans="1:22" ht="3.75" customHeight="1" thickBot="1" x14ac:dyDescent="0.3">
      <c r="A17" s="68"/>
      <c r="B17" s="68"/>
      <c r="C17" s="68"/>
      <c r="D17" s="68"/>
      <c r="E17" s="68"/>
      <c r="F17" s="69"/>
      <c r="G17" s="69"/>
      <c r="H17" s="69"/>
      <c r="I17" s="69"/>
      <c r="J17" s="153"/>
      <c r="K17" s="68"/>
    </row>
    <row r="18" spans="1:22" ht="24.75" customHeight="1" x14ac:dyDescent="0.25">
      <c r="A18" s="183"/>
      <c r="B18" s="792" t="s">
        <v>594</v>
      </c>
      <c r="C18" s="793"/>
      <c r="E18" s="68"/>
      <c r="F18" s="374" t="s">
        <v>450</v>
      </c>
      <c r="I18" s="372"/>
      <c r="J18" s="373">
        <v>604160248</v>
      </c>
      <c r="K18" s="68"/>
    </row>
    <row r="19" spans="1:22" ht="19.5" customHeight="1" thickBot="1" x14ac:dyDescent="0.3">
      <c r="A19" s="142"/>
      <c r="B19" s="756" t="s">
        <v>346</v>
      </c>
      <c r="C19" s="757"/>
      <c r="E19" s="154"/>
      <c r="F19" s="375" t="s">
        <v>451</v>
      </c>
      <c r="G19" s="375"/>
      <c r="H19" s="360"/>
      <c r="I19" s="360"/>
      <c r="J19" s="360"/>
    </row>
    <row r="20" spans="1:22" ht="14.4" customHeight="1" thickBot="1" x14ac:dyDescent="0.3">
      <c r="A20" s="142"/>
      <c r="B20" s="168">
        <f>'Debt Outstanding'!D24</f>
        <v>1630000</v>
      </c>
      <c r="C20" s="184" t="s">
        <v>42</v>
      </c>
      <c r="E20" s="154"/>
      <c r="F20" s="765" t="s">
        <v>447</v>
      </c>
      <c r="G20" s="766"/>
      <c r="H20" s="766"/>
      <c r="I20" s="766"/>
      <c r="J20" s="766"/>
      <c r="K20" s="767"/>
    </row>
    <row r="21" spans="1:22" ht="28.5" customHeight="1" thickBot="1" x14ac:dyDescent="0.3">
      <c r="A21" s="142"/>
      <c r="B21" s="169">
        <f>'Debt Outstanding'!F24</f>
        <v>155826.25</v>
      </c>
      <c r="C21" s="185" t="s">
        <v>43</v>
      </c>
      <c r="E21" s="361"/>
      <c r="F21" s="768" t="s">
        <v>595</v>
      </c>
      <c r="G21" s="769"/>
      <c r="H21" s="769"/>
      <c r="I21" s="769"/>
      <c r="J21" s="769"/>
      <c r="K21" s="770"/>
      <c r="P21" s="376"/>
    </row>
    <row r="22" spans="1:22" ht="14.4" customHeight="1" thickBot="1" x14ac:dyDescent="0.3">
      <c r="A22" s="142"/>
      <c r="B22" s="157">
        <f>SUM(B20:B21)</f>
        <v>1785826.25</v>
      </c>
      <c r="C22" s="186" t="s">
        <v>308</v>
      </c>
      <c r="D22" s="155"/>
      <c r="E22" s="361"/>
      <c r="F22" s="378"/>
      <c r="G22" s="709" t="s">
        <v>660</v>
      </c>
      <c r="H22" s="371" t="s">
        <v>448</v>
      </c>
      <c r="I22" s="377"/>
      <c r="J22" s="371" t="s">
        <v>449</v>
      </c>
      <c r="K22" s="383"/>
      <c r="N22" s="376"/>
      <c r="O22" s="376"/>
      <c r="P22" s="376"/>
    </row>
    <row r="23" spans="1:22" ht="14.4" thickBot="1" x14ac:dyDescent="0.3">
      <c r="A23" s="142"/>
      <c r="B23" s="483"/>
      <c r="C23" s="484"/>
      <c r="D23" s="133"/>
      <c r="F23" s="771" t="s">
        <v>579</v>
      </c>
      <c r="G23" s="772"/>
      <c r="H23" s="772"/>
      <c r="I23" s="772"/>
      <c r="J23" s="772"/>
      <c r="K23" s="383"/>
      <c r="N23" s="376"/>
      <c r="O23" s="376"/>
      <c r="P23" s="376"/>
      <c r="Q23" s="68"/>
      <c r="R23" s="68"/>
      <c r="S23" s="68"/>
      <c r="T23" s="68"/>
      <c r="U23" s="68"/>
      <c r="V23" s="68"/>
    </row>
    <row r="24" spans="1:22" ht="15.75" customHeight="1" thickBot="1" x14ac:dyDescent="0.3">
      <c r="A24" s="759" t="s">
        <v>581</v>
      </c>
      <c r="B24" s="760"/>
      <c r="C24" s="760"/>
      <c r="D24" s="761"/>
      <c r="F24" s="762" t="s">
        <v>454</v>
      </c>
      <c r="G24" s="763"/>
      <c r="H24" s="763"/>
      <c r="I24" s="763"/>
      <c r="J24" s="763"/>
      <c r="K24" s="764"/>
      <c r="N24" s="376"/>
      <c r="O24" s="376"/>
      <c r="P24" s="376"/>
      <c r="Q24" s="752"/>
      <c r="R24" s="752"/>
      <c r="S24" s="752"/>
      <c r="T24" s="752"/>
      <c r="U24" s="752"/>
      <c r="V24" s="752"/>
    </row>
    <row r="25" spans="1:22" ht="12.75" customHeight="1" x14ac:dyDescent="0.25">
      <c r="A25" s="142"/>
      <c r="B25" s="485"/>
      <c r="C25" s="485"/>
      <c r="D25" s="488"/>
      <c r="F25" s="746" t="s">
        <v>596</v>
      </c>
      <c r="G25" s="747"/>
      <c r="H25" s="747"/>
      <c r="I25" s="747"/>
      <c r="J25" s="747"/>
      <c r="K25" s="748"/>
      <c r="N25" s="376"/>
      <c r="O25" s="376"/>
      <c r="P25" s="376"/>
      <c r="Q25" s="382"/>
      <c r="R25" s="382"/>
      <c r="S25" s="382"/>
      <c r="T25" s="382"/>
      <c r="U25" s="382"/>
      <c r="V25" s="382"/>
    </row>
    <row r="26" spans="1:22" ht="13.8" thickBot="1" x14ac:dyDescent="0.3">
      <c r="A26" s="142"/>
      <c r="B26" s="486"/>
      <c r="C26" s="738"/>
      <c r="D26" s="739"/>
      <c r="F26" s="749"/>
      <c r="G26" s="750"/>
      <c r="H26" s="750"/>
      <c r="I26" s="750"/>
      <c r="J26" s="750"/>
      <c r="K26" s="751"/>
      <c r="L26" s="68"/>
      <c r="P26" s="68"/>
      <c r="Q26" s="727"/>
      <c r="R26" s="727"/>
      <c r="S26" s="727"/>
      <c r="T26" s="727"/>
      <c r="U26" s="727"/>
      <c r="V26" s="727"/>
    </row>
    <row r="27" spans="1:22" ht="15" customHeight="1" thickBot="1" x14ac:dyDescent="0.3">
      <c r="A27" s="142"/>
      <c r="B27" s="486"/>
      <c r="C27" s="487"/>
      <c r="D27" s="489"/>
      <c r="E27" s="68"/>
      <c r="F27" s="385"/>
      <c r="G27" s="386"/>
      <c r="H27" s="387" t="s">
        <v>448</v>
      </c>
      <c r="I27" s="710" t="s">
        <v>660</v>
      </c>
      <c r="J27" s="387" t="s">
        <v>449</v>
      </c>
      <c r="K27" s="388"/>
      <c r="L27" s="68"/>
      <c r="P27" s="68"/>
      <c r="Q27" s="380"/>
      <c r="R27" s="381"/>
      <c r="S27" s="370"/>
      <c r="T27" s="381"/>
      <c r="U27" s="371"/>
      <c r="V27" s="380"/>
    </row>
    <row r="28" spans="1:22" ht="15" customHeight="1" thickBot="1" x14ac:dyDescent="0.3">
      <c r="A28" s="142"/>
      <c r="B28" s="486"/>
      <c r="C28" s="736"/>
      <c r="D28" s="737"/>
      <c r="E28" s="68"/>
      <c r="F28" s="743" t="s">
        <v>580</v>
      </c>
      <c r="G28" s="744"/>
      <c r="H28" s="744"/>
      <c r="I28" s="744"/>
      <c r="J28" s="744"/>
      <c r="K28" s="745"/>
      <c r="L28" s="68"/>
      <c r="P28" s="68"/>
      <c r="Q28" s="728"/>
      <c r="R28" s="728"/>
      <c r="S28" s="728"/>
      <c r="T28" s="728"/>
      <c r="U28" s="728"/>
      <c r="V28" s="728"/>
    </row>
    <row r="29" spans="1:22" ht="15" customHeight="1" x14ac:dyDescent="0.25">
      <c r="A29" s="142"/>
      <c r="B29" s="486"/>
      <c r="C29" s="736"/>
      <c r="D29" s="737"/>
      <c r="E29" s="68"/>
      <c r="F29" s="795" t="s">
        <v>456</v>
      </c>
      <c r="G29" s="796"/>
      <c r="H29" s="796"/>
      <c r="I29" s="796"/>
      <c r="J29" s="796"/>
      <c r="K29" s="797"/>
      <c r="L29" s="68"/>
      <c r="P29" s="68"/>
      <c r="Q29" s="68"/>
      <c r="R29" s="68"/>
      <c r="S29" s="68"/>
      <c r="T29" s="68"/>
      <c r="U29" s="68"/>
      <c r="V29" s="68"/>
    </row>
    <row r="30" spans="1:22" ht="15" customHeight="1" thickBot="1" x14ac:dyDescent="0.3">
      <c r="A30" s="142"/>
      <c r="B30" s="486"/>
      <c r="C30" s="736"/>
      <c r="D30" s="737"/>
      <c r="E30" s="68"/>
      <c r="F30" s="795"/>
      <c r="G30" s="796"/>
      <c r="H30" s="796"/>
      <c r="I30" s="796"/>
      <c r="J30" s="796"/>
      <c r="K30" s="797"/>
      <c r="L30" s="68"/>
      <c r="P30" s="68"/>
      <c r="Q30" s="68"/>
      <c r="R30" s="68"/>
      <c r="S30" s="68"/>
      <c r="T30" s="68"/>
      <c r="U30" s="68"/>
      <c r="V30" s="68"/>
    </row>
    <row r="31" spans="1:22" ht="15" customHeight="1" thickBot="1" x14ac:dyDescent="0.3">
      <c r="A31" s="147"/>
      <c r="B31" s="490"/>
      <c r="C31" s="788"/>
      <c r="D31" s="789"/>
      <c r="F31" s="379"/>
      <c r="G31" s="384"/>
      <c r="H31" s="149" t="s">
        <v>313</v>
      </c>
      <c r="I31" s="711" t="s">
        <v>660</v>
      </c>
      <c r="J31" s="149" t="s">
        <v>312</v>
      </c>
      <c r="K31" s="152"/>
    </row>
    <row r="32" spans="1:22" s="159" customFormat="1" ht="15" thickTop="1" thickBot="1" x14ac:dyDescent="0.3">
      <c r="A32" s="773" t="s">
        <v>577</v>
      </c>
      <c r="B32" s="774"/>
      <c r="C32" s="774"/>
      <c r="D32" s="775"/>
      <c r="F32" s="729" t="s">
        <v>597</v>
      </c>
      <c r="G32" s="730"/>
      <c r="H32" s="730"/>
      <c r="I32" s="730"/>
      <c r="J32" s="730"/>
      <c r="K32" s="731"/>
    </row>
    <row r="33" spans="1:11" s="159" customFormat="1" ht="46.5" customHeight="1" thickTop="1" thickBot="1" x14ac:dyDescent="0.3">
      <c r="A33" s="776" t="s">
        <v>598</v>
      </c>
      <c r="B33" s="777"/>
      <c r="C33" s="777"/>
      <c r="D33" s="778"/>
      <c r="F33" s="720" t="s">
        <v>599</v>
      </c>
      <c r="G33" s="721"/>
      <c r="H33" s="721"/>
      <c r="I33" s="721"/>
      <c r="J33" s="721"/>
      <c r="K33" s="722"/>
    </row>
    <row r="34" spans="1:11" s="159" customFormat="1" ht="15.75" customHeight="1" thickTop="1" x14ac:dyDescent="0.25">
      <c r="A34" s="779" t="s">
        <v>443</v>
      </c>
      <c r="B34" s="780"/>
      <c r="C34" s="780"/>
      <c r="D34" s="781"/>
      <c r="F34" s="723" t="s">
        <v>600</v>
      </c>
      <c r="G34" s="724"/>
      <c r="H34" s="724"/>
      <c r="I34" s="724"/>
      <c r="J34" s="724"/>
      <c r="K34" s="504"/>
    </row>
    <row r="35" spans="1:11" s="159" customFormat="1" ht="19.5" customHeight="1" x14ac:dyDescent="0.25">
      <c r="A35" s="782" t="s">
        <v>444</v>
      </c>
      <c r="B35" s="783"/>
      <c r="C35" s="783"/>
      <c r="D35" s="784"/>
      <c r="F35" s="725" t="s">
        <v>601</v>
      </c>
      <c r="G35" s="726"/>
      <c r="H35" s="726"/>
      <c r="I35" s="726"/>
      <c r="J35" s="726"/>
      <c r="K35" s="502"/>
    </row>
    <row r="36" spans="1:11" s="159" customFormat="1" ht="19.5" customHeight="1" x14ac:dyDescent="0.25">
      <c r="A36" s="499"/>
      <c r="B36" s="495"/>
      <c r="C36" s="495"/>
      <c r="D36" s="495"/>
      <c r="E36" s="501"/>
      <c r="F36" s="500" t="s">
        <v>445</v>
      </c>
      <c r="G36" s="500"/>
      <c r="H36" s="500"/>
      <c r="I36" s="500"/>
      <c r="J36" s="500"/>
      <c r="K36" s="502"/>
    </row>
    <row r="37" spans="1:11" s="159" customFormat="1" ht="24" customHeight="1" thickBot="1" x14ac:dyDescent="0.3">
      <c r="A37" s="785" t="s">
        <v>414</v>
      </c>
      <c r="B37" s="786"/>
      <c r="C37" s="786"/>
      <c r="D37" s="787"/>
      <c r="F37" s="496" t="s">
        <v>446</v>
      </c>
      <c r="G37" s="498"/>
      <c r="H37" s="497"/>
      <c r="I37" s="497"/>
      <c r="J37" s="497"/>
      <c r="K37" s="503"/>
    </row>
    <row r="38" spans="1:11" ht="13.8" thickTop="1" x14ac:dyDescent="0.25"/>
    <row r="47" spans="1:11" x14ac:dyDescent="0.25">
      <c r="A47" s="68"/>
      <c r="B47" s="68"/>
      <c r="C47" s="68"/>
      <c r="D47" s="68"/>
      <c r="E47" s="68"/>
      <c r="F47" s="68"/>
      <c r="G47" s="68"/>
    </row>
    <row r="48" spans="1:11" x14ac:dyDescent="0.25">
      <c r="A48" s="68"/>
      <c r="B48" s="68"/>
      <c r="C48" s="68"/>
      <c r="D48" s="68"/>
      <c r="E48" s="68"/>
      <c r="F48" s="68"/>
      <c r="G48" s="68"/>
      <c r="H48" s="68"/>
      <c r="I48" s="68"/>
    </row>
  </sheetData>
  <sheetProtection password="C181" sheet="1" objects="1" scenarios="1"/>
  <mergeCells count="40">
    <mergeCell ref="C31:D31"/>
    <mergeCell ref="E10:F10"/>
    <mergeCell ref="E11:F11"/>
    <mergeCell ref="B10:C10"/>
    <mergeCell ref="B18:C18"/>
    <mergeCell ref="E15:F15"/>
    <mergeCell ref="F29:K30"/>
    <mergeCell ref="A32:D32"/>
    <mergeCell ref="A33:D33"/>
    <mergeCell ref="A34:D34"/>
    <mergeCell ref="A35:D35"/>
    <mergeCell ref="A37:D37"/>
    <mergeCell ref="Q24:V24"/>
    <mergeCell ref="E12:F12"/>
    <mergeCell ref="E14:F14"/>
    <mergeCell ref="E13:F13"/>
    <mergeCell ref="B19:C19"/>
    <mergeCell ref="N10:S12"/>
    <mergeCell ref="A24:D24"/>
    <mergeCell ref="F24:K24"/>
    <mergeCell ref="F20:K20"/>
    <mergeCell ref="F21:K21"/>
    <mergeCell ref="F23:J23"/>
    <mergeCell ref="F1:J1"/>
    <mergeCell ref="B1:E2"/>
    <mergeCell ref="F2:J2"/>
    <mergeCell ref="F4:J4"/>
    <mergeCell ref="C30:D30"/>
    <mergeCell ref="C26:D26"/>
    <mergeCell ref="C28:D28"/>
    <mergeCell ref="C29:D29"/>
    <mergeCell ref="A8:K8"/>
    <mergeCell ref="F28:K28"/>
    <mergeCell ref="F25:K26"/>
    <mergeCell ref="F33:K33"/>
    <mergeCell ref="F34:J34"/>
    <mergeCell ref="F35:J35"/>
    <mergeCell ref="Q26:V26"/>
    <mergeCell ref="Q28:V28"/>
    <mergeCell ref="F32:K32"/>
  </mergeCells>
  <phoneticPr fontId="16" type="noConversion"/>
  <hyperlinks>
    <hyperlink ref="A35" r:id="rId1"/>
    <hyperlink ref="A37" r:id="rId2"/>
  </hyperlinks>
  <printOptions horizontalCentered="1"/>
  <pageMargins left="0.25" right="0.25" top="0.35" bottom="0.6" header="0.35" footer="0.35"/>
  <pageSetup scale="94" orientation="landscape" r:id="rId3"/>
  <headerFooter alignWithMargins="0">
    <oddFooter>&amp;RPage 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workbookViewId="0">
      <selection activeCell="A11" sqref="A11"/>
    </sheetView>
  </sheetViews>
  <sheetFormatPr defaultColWidth="9.109375" defaultRowHeight="14.4" customHeight="1" x14ac:dyDescent="0.2"/>
  <cols>
    <col min="1" max="1" width="15.6640625" style="90" customWidth="1"/>
    <col min="2" max="2" width="13.6640625" style="90" customWidth="1"/>
    <col min="3" max="10" width="15.6640625" style="90" customWidth="1"/>
    <col min="11" max="11" width="1.6640625" style="90" customWidth="1"/>
    <col min="12" max="12" width="20.5546875" style="90" customWidth="1"/>
    <col min="13" max="13" width="15.109375" style="90" customWidth="1"/>
    <col min="14" max="14" width="19.5546875" style="90" customWidth="1"/>
    <col min="15" max="19" width="15.109375" style="90" customWidth="1"/>
    <col min="20" max="16384" width="9.109375" style="90"/>
  </cols>
  <sheetData>
    <row r="1" spans="1:23" ht="14.4" customHeight="1" x14ac:dyDescent="0.25">
      <c r="A1" s="88" t="s">
        <v>13</v>
      </c>
      <c r="B1" s="89"/>
      <c r="C1" s="89"/>
      <c r="D1" s="89"/>
      <c r="E1" s="89"/>
      <c r="G1" s="21"/>
      <c r="I1" s="80" t="s">
        <v>48</v>
      </c>
      <c r="J1" s="54" t="str">
        <f>'Basic Data Input'!B3</f>
        <v>84-0003</v>
      </c>
      <c r="K1" s="91" t="s">
        <v>0</v>
      </c>
      <c r="L1" s="254"/>
      <c r="M1" s="254"/>
      <c r="N1" s="254"/>
      <c r="O1" s="254"/>
      <c r="P1" s="254"/>
      <c r="Q1" s="254"/>
      <c r="R1" s="254"/>
      <c r="S1" s="254"/>
      <c r="T1" s="191"/>
      <c r="U1" s="191"/>
      <c r="V1" s="191"/>
      <c r="W1" s="191"/>
    </row>
    <row r="2" spans="1:23" ht="15.6" thickBot="1" x14ac:dyDescent="0.3">
      <c r="A2" s="92"/>
      <c r="B2" s="92"/>
      <c r="C2" s="92"/>
      <c r="D2" s="92"/>
      <c r="E2" s="92"/>
      <c r="F2" s="92"/>
      <c r="G2" s="798" t="str">
        <f>CONCATENATE('Basic Data Input'!B4)</f>
        <v>Stanton Community Schools</v>
      </c>
      <c r="H2" s="798"/>
      <c r="I2" s="798"/>
      <c r="J2" s="798"/>
      <c r="K2" s="90" t="s">
        <v>0</v>
      </c>
      <c r="L2" s="254"/>
      <c r="M2" s="254"/>
      <c r="N2" s="254"/>
      <c r="O2" s="254"/>
      <c r="P2" s="254"/>
      <c r="Q2" s="254"/>
      <c r="R2" s="254"/>
      <c r="S2" s="254"/>
      <c r="T2" s="191"/>
      <c r="U2" s="191"/>
      <c r="V2" s="191"/>
      <c r="W2" s="191"/>
    </row>
    <row r="3" spans="1:23" ht="18" customHeight="1" thickBot="1" x14ac:dyDescent="0.3">
      <c r="A3" s="393" t="s">
        <v>602</v>
      </c>
      <c r="B3" s="106"/>
      <c r="C3" s="106"/>
      <c r="D3" s="106"/>
      <c r="E3" s="107"/>
      <c r="F3" s="107"/>
      <c r="G3" s="107"/>
      <c r="H3" s="107"/>
      <c r="I3" s="107"/>
      <c r="J3" s="108"/>
      <c r="K3" s="90" t="s">
        <v>0</v>
      </c>
      <c r="L3" s="254"/>
      <c r="M3" s="254"/>
      <c r="N3" s="254"/>
      <c r="O3" s="254"/>
      <c r="P3" s="254"/>
      <c r="Q3" s="254"/>
      <c r="R3" s="254"/>
      <c r="S3" s="254"/>
      <c r="T3" s="191"/>
      <c r="U3" s="191"/>
      <c r="V3" s="191"/>
      <c r="W3" s="191"/>
    </row>
    <row r="4" spans="1:23" ht="72" thickBot="1" x14ac:dyDescent="0.3">
      <c r="A4" s="96" t="s">
        <v>0</v>
      </c>
      <c r="B4" s="97" t="s">
        <v>15</v>
      </c>
      <c r="C4" s="97" t="s">
        <v>44</v>
      </c>
      <c r="D4" s="97" t="s">
        <v>16</v>
      </c>
      <c r="E4" s="97" t="s">
        <v>45</v>
      </c>
      <c r="F4" s="97" t="s">
        <v>18</v>
      </c>
      <c r="G4" s="97" t="s">
        <v>19</v>
      </c>
      <c r="H4" s="97" t="s">
        <v>20</v>
      </c>
      <c r="I4" s="97" t="s">
        <v>67</v>
      </c>
      <c r="J4" s="109" t="s">
        <v>68</v>
      </c>
      <c r="K4" s="99" t="s">
        <v>0</v>
      </c>
      <c r="L4" s="254"/>
      <c r="M4" s="254"/>
      <c r="N4" s="254"/>
      <c r="O4" s="254"/>
      <c r="P4" s="254"/>
      <c r="Q4" s="254"/>
      <c r="R4" s="254"/>
      <c r="S4" s="254"/>
      <c r="T4" s="191"/>
      <c r="U4" s="191"/>
      <c r="V4" s="191"/>
      <c r="W4" s="191"/>
    </row>
    <row r="5" spans="1:23" ht="24.9" hidden="1" customHeight="1" x14ac:dyDescent="0.25">
      <c r="A5" s="100"/>
      <c r="B5" s="101"/>
      <c r="C5" s="101"/>
      <c r="D5" s="101"/>
      <c r="E5" s="101"/>
      <c r="F5" s="101"/>
      <c r="G5" s="101"/>
      <c r="H5" s="101"/>
      <c r="I5" s="101"/>
      <c r="J5" s="110"/>
      <c r="K5" s="90" t="s">
        <v>0</v>
      </c>
      <c r="L5" s="254"/>
      <c r="M5" s="254"/>
      <c r="N5" s="254"/>
      <c r="O5" s="254"/>
      <c r="P5" s="254"/>
      <c r="Q5" s="254"/>
      <c r="R5" s="254"/>
      <c r="S5" s="254"/>
      <c r="T5" s="191"/>
      <c r="U5" s="191"/>
      <c r="V5" s="191"/>
      <c r="W5" s="191"/>
    </row>
    <row r="6" spans="1:23" ht="20.100000000000001" customHeight="1" x14ac:dyDescent="0.25">
      <c r="A6" s="103" t="s">
        <v>2</v>
      </c>
      <c r="B6" s="324">
        <f>'General Fund-Page 2 of 3'!F9</f>
        <v>2503025</v>
      </c>
      <c r="C6" s="324">
        <f>'General Fund-Page 3 of 3'!F36</f>
        <v>3681922</v>
      </c>
      <c r="D6" s="324">
        <f>'General Fund-Page 3 of 3'!F37</f>
        <v>4581338</v>
      </c>
      <c r="E6" s="325">
        <f>IF(B6='2015-2016 Actual-Est - Page 3'!I6,ROUND(C6+D6,2),"Col 1 MUST = Page 3 Col 8")</f>
        <v>8263260</v>
      </c>
      <c r="F6" s="324">
        <f>'General Fund-Page 1 of 3'!F35</f>
        <v>1005500</v>
      </c>
      <c r="G6" s="324">
        <f>'General Fund-Page 1 of 3'!F36</f>
        <v>5757760</v>
      </c>
      <c r="H6" s="326">
        <f>ROUND(F6+G6,2)</f>
        <v>6763260</v>
      </c>
      <c r="I6" s="324">
        <f>'General Fund-Page 1 of 3'!F38</f>
        <v>1500000</v>
      </c>
      <c r="J6" s="327">
        <f>IF(H6+I6&lt;&gt;E6,"Budget Not Balanced",ROUND(H6+I6,2))</f>
        <v>8263260</v>
      </c>
      <c r="K6" s="90" t="s">
        <v>0</v>
      </c>
      <c r="L6" s="254"/>
      <c r="M6" s="254"/>
      <c r="N6" s="254"/>
      <c r="O6" s="254"/>
      <c r="P6" s="254"/>
      <c r="Q6" s="254"/>
      <c r="R6" s="254"/>
      <c r="S6" s="254"/>
      <c r="T6" s="191"/>
      <c r="U6" s="191"/>
      <c r="V6" s="191"/>
      <c r="W6" s="191"/>
    </row>
    <row r="7" spans="1:23" ht="20.100000000000001" customHeight="1" x14ac:dyDescent="0.25">
      <c r="A7" s="103" t="s">
        <v>5</v>
      </c>
      <c r="B7" s="324">
        <f>'Depreciation Fund'!F22</f>
        <v>480971</v>
      </c>
      <c r="C7" s="324">
        <f>'Depreciation Fund'!F31</f>
        <v>530971</v>
      </c>
      <c r="D7" s="328"/>
      <c r="E7" s="325">
        <f>IF(B7='2015-2016 Actual-Est - Page 3'!I7,ROUND(C7+D7,2),"Col 1 MUST = Page 3 Col 8")</f>
        <v>530971</v>
      </c>
      <c r="F7" s="328"/>
      <c r="G7" s="328"/>
      <c r="H7" s="324">
        <f>'Depreciation Fund'!F17</f>
        <v>530971</v>
      </c>
      <c r="I7" s="328"/>
      <c r="J7" s="329">
        <f t="shared" ref="J7:J17" si="0">IF(H7+I7&lt;&gt;E7,"Budget Not Balanced",ROUND(H7+I7,2))</f>
        <v>530971</v>
      </c>
      <c r="K7" s="90" t="s">
        <v>0</v>
      </c>
      <c r="L7" s="254"/>
      <c r="M7" s="254"/>
      <c r="N7" s="254"/>
      <c r="O7" s="254"/>
      <c r="P7" s="254"/>
      <c r="Q7" s="254"/>
      <c r="R7" s="254"/>
      <c r="S7" s="254"/>
      <c r="T7" s="191"/>
      <c r="U7" s="191"/>
      <c r="V7" s="191"/>
      <c r="W7" s="191"/>
    </row>
    <row r="8" spans="1:23" ht="20.100000000000001" customHeight="1" x14ac:dyDescent="0.25">
      <c r="A8" s="103" t="s">
        <v>6</v>
      </c>
      <c r="B8" s="324">
        <f>'Employee Benefit Fund'!F23</f>
        <v>0</v>
      </c>
      <c r="C8" s="324">
        <f>'Employee Benefit Fund'!F32</f>
        <v>0</v>
      </c>
      <c r="D8" s="328"/>
      <c r="E8" s="325">
        <f>IF(B8='2015-2016 Actual-Est - Page 3'!I8,ROUND(C8+D8,2),"Col 1 MUST = Page 3 Col 8")</f>
        <v>0</v>
      </c>
      <c r="F8" s="328"/>
      <c r="G8" s="328"/>
      <c r="H8" s="324">
        <f>'Employee Benefit Fund'!F17</f>
        <v>0</v>
      </c>
      <c r="I8" s="324">
        <f>'Employee Benefit Fund'!F18</f>
        <v>0</v>
      </c>
      <c r="J8" s="327">
        <f t="shared" si="0"/>
        <v>0</v>
      </c>
      <c r="L8" s="254"/>
      <c r="M8" s="254"/>
      <c r="N8" s="254"/>
      <c r="O8" s="254"/>
      <c r="P8" s="254"/>
      <c r="Q8" s="254"/>
      <c r="R8" s="254"/>
      <c r="S8" s="254"/>
      <c r="T8" s="191"/>
      <c r="U8" s="191"/>
      <c r="V8" s="191"/>
      <c r="W8" s="191"/>
    </row>
    <row r="9" spans="1:23" ht="20.100000000000001" customHeight="1" x14ac:dyDescent="0.25">
      <c r="A9" s="103" t="s">
        <v>7</v>
      </c>
      <c r="B9" s="324">
        <f>'Contingency Fund'!F18</f>
        <v>0</v>
      </c>
      <c r="C9" s="324">
        <f>'Contingency Fund'!F25</f>
        <v>0</v>
      </c>
      <c r="D9" s="328"/>
      <c r="E9" s="325">
        <f>IF(B9='2015-2016 Actual-Est - Page 3'!I9,ROUND(C9+D9,2),"Col 1 MUST = Page 3 Col 8")</f>
        <v>0</v>
      </c>
      <c r="F9" s="328"/>
      <c r="G9" s="328"/>
      <c r="H9" s="324">
        <f>'Contingency Fund'!F13</f>
        <v>0</v>
      </c>
      <c r="I9" s="328"/>
      <c r="J9" s="329">
        <f t="shared" si="0"/>
        <v>0</v>
      </c>
      <c r="K9" s="90" t="s">
        <v>0</v>
      </c>
      <c r="L9" s="254"/>
      <c r="M9" s="254"/>
      <c r="N9" s="254"/>
      <c r="O9" s="254"/>
      <c r="P9" s="254"/>
      <c r="Q9" s="254"/>
      <c r="R9" s="254"/>
      <c r="S9" s="254"/>
      <c r="T9" s="191"/>
      <c r="U9" s="191"/>
      <c r="V9" s="191"/>
      <c r="W9" s="191"/>
    </row>
    <row r="10" spans="1:23" ht="20.100000000000001" customHeight="1" x14ac:dyDescent="0.25">
      <c r="A10" s="103" t="s">
        <v>8</v>
      </c>
      <c r="B10" s="324">
        <f>'Activities Fund'!F23</f>
        <v>111201</v>
      </c>
      <c r="C10" s="324">
        <f>'Activities Fund'!F32</f>
        <v>420000</v>
      </c>
      <c r="D10" s="328"/>
      <c r="E10" s="325">
        <f>IF(B10='2015-2016 Actual-Est - Page 3'!I10,ROUND(C10+D10,2),"Col 1 MUST = Page 3 Col 8")</f>
        <v>420000</v>
      </c>
      <c r="F10" s="328"/>
      <c r="G10" s="328"/>
      <c r="H10" s="324">
        <f>'Activities Fund'!F17</f>
        <v>320000</v>
      </c>
      <c r="I10" s="324">
        <f>'Activities Fund'!F18</f>
        <v>100000</v>
      </c>
      <c r="J10" s="327">
        <f>IF(H10+I10&lt;&gt;E10,"Budget Not Balanced",ROUND(H10+I10,2))</f>
        <v>420000</v>
      </c>
      <c r="K10" s="90" t="s">
        <v>0</v>
      </c>
      <c r="L10" s="254"/>
      <c r="M10" s="254"/>
      <c r="N10" s="254"/>
      <c r="O10" s="254"/>
      <c r="P10" s="254"/>
      <c r="Q10" s="254"/>
      <c r="R10" s="254"/>
      <c r="S10" s="254"/>
      <c r="T10" s="191"/>
      <c r="U10" s="191"/>
      <c r="V10" s="191"/>
      <c r="W10" s="191"/>
    </row>
    <row r="11" spans="1:23" ht="20.100000000000001" customHeight="1" x14ac:dyDescent="0.25">
      <c r="A11" s="103" t="s">
        <v>647</v>
      </c>
      <c r="B11" s="324">
        <f>'School Nutrition Fund'!F23</f>
        <v>81025</v>
      </c>
      <c r="C11" s="324">
        <f>'School Nutrition Fund'!F37</f>
        <v>335650</v>
      </c>
      <c r="D11" s="328"/>
      <c r="E11" s="325">
        <f>IF(B11='2015-2016 Actual-Est - Page 3'!I11,ROUND(C11+D11,2),"Col 1 MUST = Page 3 Col 8")</f>
        <v>335650</v>
      </c>
      <c r="F11" s="328"/>
      <c r="G11" s="328"/>
      <c r="H11" s="324">
        <f>'School Nutrition Fund'!F17</f>
        <v>335650</v>
      </c>
      <c r="I11" s="324">
        <f>'School Nutrition Fund'!F18</f>
        <v>0</v>
      </c>
      <c r="J11" s="327">
        <f t="shared" si="0"/>
        <v>335650</v>
      </c>
      <c r="K11" s="90" t="s">
        <v>0</v>
      </c>
      <c r="L11" s="254"/>
      <c r="M11" s="254"/>
      <c r="N11" s="254"/>
      <c r="O11" s="254"/>
      <c r="P11" s="254"/>
      <c r="Q11" s="254"/>
      <c r="R11" s="254"/>
      <c r="S11" s="254"/>
      <c r="T11" s="191"/>
      <c r="U11" s="191"/>
      <c r="V11" s="191"/>
      <c r="W11" s="191"/>
    </row>
    <row r="12" spans="1:23" ht="20.100000000000001" customHeight="1" x14ac:dyDescent="0.25">
      <c r="A12" s="103" t="s">
        <v>3</v>
      </c>
      <c r="B12" s="324">
        <f>'Bond Fund'!F20</f>
        <v>55835</v>
      </c>
      <c r="C12" s="324">
        <f>'Bond Fund'!F36</f>
        <v>55835</v>
      </c>
      <c r="D12" s="324">
        <f>'Bond Fund'!F37</f>
        <v>0</v>
      </c>
      <c r="E12" s="325">
        <f>IF(B12='2015-2016 Actual-Est - Page 3'!I12,ROUND(C12+D12,2),"Col 1 MUST = Page 3 Col 8")</f>
        <v>55835</v>
      </c>
      <c r="F12" s="328"/>
      <c r="G12" s="328"/>
      <c r="H12" s="324">
        <f>'Bond Fund'!F13</f>
        <v>0</v>
      </c>
      <c r="I12" s="324">
        <f>'Bond Fund'!F14</f>
        <v>55835</v>
      </c>
      <c r="J12" s="327">
        <f t="shared" si="0"/>
        <v>55835</v>
      </c>
      <c r="L12" s="254"/>
      <c r="M12" s="254"/>
      <c r="N12" s="254"/>
      <c r="O12" s="254"/>
      <c r="P12" s="254"/>
      <c r="Q12" s="254"/>
      <c r="R12" s="254"/>
      <c r="S12" s="254"/>
      <c r="T12" s="191"/>
      <c r="U12" s="191"/>
      <c r="V12" s="191"/>
      <c r="W12" s="191"/>
    </row>
    <row r="13" spans="1:23" ht="20.100000000000001" customHeight="1" x14ac:dyDescent="0.25">
      <c r="A13" s="103" t="s">
        <v>4</v>
      </c>
      <c r="B13" s="324">
        <f>'Special Building Fund'!F21</f>
        <v>186783</v>
      </c>
      <c r="C13" s="324">
        <f>'Special Building Fund'!F40</f>
        <v>188653</v>
      </c>
      <c r="D13" s="324">
        <f>'Special Building Fund'!F41</f>
        <v>261847</v>
      </c>
      <c r="E13" s="325">
        <f>IF(B13='2015-2016 Actual-Est - Page 3'!I13,ROUND(C13+D13,2),"Col 1 MUST = Page 3 Col 8")</f>
        <v>450500</v>
      </c>
      <c r="F13" s="328"/>
      <c r="G13" s="328"/>
      <c r="H13" s="324">
        <f>'Special Building Fund'!F15</f>
        <v>450500</v>
      </c>
      <c r="I13" s="328"/>
      <c r="J13" s="329">
        <f t="shared" si="0"/>
        <v>450500</v>
      </c>
      <c r="K13" s="90" t="s">
        <v>0</v>
      </c>
      <c r="L13" s="254"/>
      <c r="M13" s="254"/>
      <c r="N13" s="254"/>
      <c r="O13" s="254"/>
      <c r="P13" s="254"/>
      <c r="Q13" s="254"/>
      <c r="R13" s="254"/>
      <c r="S13" s="254"/>
      <c r="T13" s="191"/>
      <c r="U13" s="191"/>
      <c r="V13" s="191"/>
      <c r="W13" s="191"/>
    </row>
    <row r="14" spans="1:23" ht="39.9" customHeight="1" x14ac:dyDescent="0.25">
      <c r="A14" s="176" t="s">
        <v>347</v>
      </c>
      <c r="B14" s="324">
        <f>'Qualified Cap Purpose'!F20</f>
        <v>229982</v>
      </c>
      <c r="C14" s="324">
        <f>'Qualified Cap Purpose'!F36</f>
        <v>232582</v>
      </c>
      <c r="D14" s="324">
        <f>'Qualified Cap Purpose'!F37</f>
        <v>226018</v>
      </c>
      <c r="E14" s="325">
        <f>IF(B14='2015-2016 Actual-Est - Page 3'!I14,ROUND(C14+D14,2),"Col 1 MUST = Page 3 Col 8")</f>
        <v>458600</v>
      </c>
      <c r="F14" s="328"/>
      <c r="G14" s="328"/>
      <c r="H14" s="324">
        <f>'Qualified Cap Purpose'!F13</f>
        <v>228600</v>
      </c>
      <c r="I14" s="324">
        <f>'Qualified Cap Purpose'!F14</f>
        <v>230000</v>
      </c>
      <c r="J14" s="327">
        <f t="shared" si="0"/>
        <v>458600</v>
      </c>
      <c r="K14" s="90" t="s">
        <v>0</v>
      </c>
      <c r="L14" s="254"/>
      <c r="M14" s="254"/>
      <c r="N14" s="254"/>
      <c r="O14" s="254"/>
      <c r="P14" s="254"/>
      <c r="Q14" s="254"/>
      <c r="R14" s="254"/>
      <c r="S14" s="254"/>
      <c r="T14" s="191"/>
      <c r="U14" s="191"/>
      <c r="V14" s="191"/>
      <c r="W14" s="191"/>
    </row>
    <row r="15" spans="1:23" ht="20.100000000000001" customHeight="1" x14ac:dyDescent="0.25">
      <c r="A15" s="103" t="s">
        <v>10</v>
      </c>
      <c r="B15" s="324">
        <f>'Cooperative Fund'!F25</f>
        <v>0</v>
      </c>
      <c r="C15" s="324">
        <f>'Cooperative Fund'!F40</f>
        <v>0</v>
      </c>
      <c r="D15" s="328"/>
      <c r="E15" s="325">
        <f>IF(B15='2015-2016 Actual-Est - Page 3'!I15,ROUND(C15+D15,2),"Col 1 MUST = Page 3 Col 8")</f>
        <v>0</v>
      </c>
      <c r="F15" s="328"/>
      <c r="G15" s="328"/>
      <c r="H15" s="324">
        <f>'Cooperative Fund'!F19</f>
        <v>0</v>
      </c>
      <c r="I15" s="324">
        <f>'Cooperative Fund'!F20</f>
        <v>0</v>
      </c>
      <c r="J15" s="327">
        <f t="shared" si="0"/>
        <v>0</v>
      </c>
      <c r="L15" s="254"/>
      <c r="M15" s="254"/>
      <c r="N15" s="254"/>
      <c r="O15" s="254"/>
      <c r="P15" s="254"/>
      <c r="Q15" s="254"/>
      <c r="R15" s="254"/>
      <c r="S15" s="254"/>
      <c r="T15" s="191"/>
      <c r="U15" s="191"/>
      <c r="V15" s="191"/>
      <c r="W15" s="191"/>
    </row>
    <row r="16" spans="1:23" ht="20.100000000000001" customHeight="1" x14ac:dyDescent="0.25">
      <c r="A16" s="103" t="s">
        <v>348</v>
      </c>
      <c r="B16" s="324">
        <f>'Student Fee Fund'!F25</f>
        <v>3970</v>
      </c>
      <c r="C16" s="324">
        <f>'Student Fee Fund'!F38</f>
        <v>22400</v>
      </c>
      <c r="D16" s="328"/>
      <c r="E16" s="330">
        <f>IF(B16='2015-2016 Actual-Est - Page 3'!I16,ROUND(C16+D16,2),"Col 1 MUST = Page 3 Col 8")</f>
        <v>22400</v>
      </c>
      <c r="F16" s="328"/>
      <c r="G16" s="328"/>
      <c r="H16" s="324">
        <f>'Student Fee Fund'!F19</f>
        <v>22400</v>
      </c>
      <c r="I16" s="324">
        <f>'Student Fee Fund'!F20</f>
        <v>0</v>
      </c>
      <c r="J16" s="327">
        <f t="shared" si="0"/>
        <v>22400</v>
      </c>
      <c r="L16" s="254"/>
      <c r="M16" s="254"/>
      <c r="N16" s="254"/>
      <c r="O16" s="254"/>
      <c r="P16" s="254"/>
      <c r="Q16" s="254"/>
      <c r="R16" s="254"/>
      <c r="S16" s="254"/>
      <c r="T16" s="191"/>
      <c r="U16" s="191"/>
      <c r="V16" s="191"/>
      <c r="W16" s="191"/>
    </row>
    <row r="17" spans="1:23" ht="20.100000000000001" customHeight="1" x14ac:dyDescent="0.25">
      <c r="A17" s="164"/>
      <c r="B17" s="324"/>
      <c r="C17" s="324"/>
      <c r="D17" s="328"/>
      <c r="E17" s="330">
        <f>IF(B17='2015-2016 Actual-Est - Page 3'!I17,ROUND(C17+D17,2),"Col 1 MUST = Page 3 Col 8")</f>
        <v>0</v>
      </c>
      <c r="F17" s="328"/>
      <c r="G17" s="328"/>
      <c r="H17" s="324"/>
      <c r="I17" s="324"/>
      <c r="J17" s="327">
        <f t="shared" si="0"/>
        <v>0</v>
      </c>
      <c r="K17" s="90" t="s">
        <v>0</v>
      </c>
      <c r="L17" s="254"/>
      <c r="M17" s="254"/>
      <c r="N17" s="254"/>
      <c r="O17" s="254"/>
      <c r="P17" s="254"/>
      <c r="Q17" s="254"/>
      <c r="R17" s="254"/>
      <c r="S17" s="254"/>
      <c r="T17" s="191"/>
      <c r="U17" s="191"/>
      <c r="V17" s="191"/>
      <c r="W17" s="191"/>
    </row>
    <row r="18" spans="1:23" ht="20.100000000000001" customHeight="1" thickBot="1" x14ac:dyDescent="0.3">
      <c r="A18" s="104" t="s">
        <v>11</v>
      </c>
      <c r="B18" s="331">
        <f t="shared" ref="B18:I18" si="1">SUM(B6:B17)</f>
        <v>3652792</v>
      </c>
      <c r="C18" s="331">
        <f t="shared" si="1"/>
        <v>5468013</v>
      </c>
      <c r="D18" s="331">
        <f t="shared" si="1"/>
        <v>5069203</v>
      </c>
      <c r="E18" s="331">
        <f t="shared" si="1"/>
        <v>10537216</v>
      </c>
      <c r="F18" s="331">
        <f t="shared" si="1"/>
        <v>1005500</v>
      </c>
      <c r="G18" s="331">
        <f t="shared" si="1"/>
        <v>5757760</v>
      </c>
      <c r="H18" s="331">
        <f t="shared" si="1"/>
        <v>8651381</v>
      </c>
      <c r="I18" s="331">
        <f t="shared" si="1"/>
        <v>1885835</v>
      </c>
      <c r="J18" s="332">
        <f>ROUND(IF(H18+I18&lt;&gt;E18,"Budget Not Balanced",H18+I18),2)</f>
        <v>10537216</v>
      </c>
      <c r="K18" s="90" t="s">
        <v>0</v>
      </c>
      <c r="L18" s="254"/>
      <c r="M18" s="254"/>
      <c r="N18" s="254"/>
      <c r="O18" s="254"/>
      <c r="P18" s="254"/>
      <c r="Q18" s="254"/>
      <c r="R18" s="254"/>
      <c r="S18" s="254"/>
      <c r="T18" s="191"/>
      <c r="U18" s="191"/>
      <c r="V18" s="191"/>
      <c r="W18" s="191"/>
    </row>
    <row r="19" spans="1:23" ht="6" customHeight="1" x14ac:dyDescent="0.25">
      <c r="A19" s="801" t="s">
        <v>396</v>
      </c>
      <c r="B19" s="801"/>
      <c r="C19" s="801"/>
      <c r="D19" s="801"/>
      <c r="E19" s="801"/>
      <c r="F19" s="801"/>
      <c r="G19" s="801"/>
      <c r="H19" s="801"/>
      <c r="I19" s="801"/>
      <c r="J19" s="801"/>
      <c r="K19" s="90" t="s">
        <v>0</v>
      </c>
      <c r="L19" s="254"/>
      <c r="M19" s="254"/>
      <c r="N19" s="254"/>
      <c r="O19" s="254"/>
      <c r="P19" s="254"/>
      <c r="Q19" s="254"/>
      <c r="R19" s="254"/>
      <c r="S19" s="254"/>
      <c r="T19" s="191"/>
      <c r="U19" s="191"/>
      <c r="V19" s="191"/>
      <c r="W19" s="191"/>
    </row>
    <row r="20" spans="1:23" ht="9" customHeight="1" thickBot="1" x14ac:dyDescent="0.25">
      <c r="A20" s="802"/>
      <c r="B20" s="802"/>
      <c r="C20" s="802"/>
      <c r="D20" s="802"/>
      <c r="E20" s="802"/>
      <c r="F20" s="802"/>
      <c r="G20" s="802"/>
      <c r="H20" s="802"/>
      <c r="I20" s="802"/>
      <c r="J20" s="802"/>
      <c r="L20" s="191"/>
      <c r="M20" s="191"/>
      <c r="N20" s="191"/>
      <c r="O20" s="191"/>
      <c r="P20" s="191"/>
      <c r="Q20" s="191"/>
      <c r="R20" s="191"/>
      <c r="S20" s="191"/>
      <c r="T20" s="191"/>
      <c r="U20" s="191"/>
      <c r="V20" s="191"/>
      <c r="W20" s="191"/>
    </row>
    <row r="21" spans="1:23" ht="50.1" customHeight="1" thickBot="1" x14ac:dyDescent="0.25">
      <c r="A21" s="803" t="s">
        <v>12</v>
      </c>
      <c r="B21" s="804"/>
      <c r="C21" s="804"/>
      <c r="D21" s="804"/>
      <c r="E21" s="805"/>
      <c r="F21" s="111" t="s">
        <v>23</v>
      </c>
      <c r="G21" s="97" t="s">
        <v>47</v>
      </c>
      <c r="H21" s="97" t="s">
        <v>46</v>
      </c>
      <c r="I21" s="177" t="s">
        <v>314</v>
      </c>
      <c r="J21" s="112"/>
      <c r="L21" s="191"/>
      <c r="M21" s="191"/>
      <c r="N21" s="191"/>
      <c r="O21" s="191"/>
      <c r="P21" s="191"/>
      <c r="Q21" s="191"/>
      <c r="R21" s="191"/>
      <c r="S21" s="191"/>
      <c r="T21" s="191"/>
      <c r="U21" s="191"/>
      <c r="V21" s="191"/>
      <c r="W21" s="191"/>
    </row>
    <row r="22" spans="1:23" ht="20.100000000000001" customHeight="1" x14ac:dyDescent="0.25">
      <c r="A22" s="809" t="s">
        <v>24</v>
      </c>
      <c r="B22" s="810"/>
      <c r="C22" s="810"/>
      <c r="D22" s="810"/>
      <c r="E22" s="811"/>
      <c r="F22" s="334">
        <f>D6</f>
        <v>4581338</v>
      </c>
      <c r="G22" s="334">
        <f>D12</f>
        <v>0</v>
      </c>
      <c r="H22" s="334">
        <f>D13</f>
        <v>261847</v>
      </c>
      <c r="I22" s="335">
        <f>D14</f>
        <v>226018</v>
      </c>
      <c r="J22" s="113"/>
      <c r="L22" s="191"/>
      <c r="M22" s="191"/>
      <c r="N22" s="191"/>
      <c r="O22" s="191"/>
      <c r="P22" s="191"/>
      <c r="Q22" s="191"/>
      <c r="R22" s="191"/>
      <c r="S22" s="191"/>
      <c r="T22" s="191"/>
      <c r="U22" s="191"/>
      <c r="V22" s="191"/>
      <c r="W22" s="191"/>
    </row>
    <row r="23" spans="1:23" ht="20.100000000000001" customHeight="1" x14ac:dyDescent="0.25">
      <c r="A23" s="809" t="s">
        <v>462</v>
      </c>
      <c r="B23" s="810"/>
      <c r="C23" s="810"/>
      <c r="D23" s="810"/>
      <c r="E23" s="811"/>
      <c r="F23" s="336">
        <f>ROUND(IF('General Fund-Page 3 of 3'!F44=0,(F22*0.01)*1.0101,'General Fund-Page 3 of 3'!F44),2)</f>
        <v>46276.1</v>
      </c>
      <c r="G23" s="336">
        <f>ROUND(IF('Bond Fund'!F44=0,(G22*0.01)*1.0101,'Bond Fund'!F44),2)</f>
        <v>0</v>
      </c>
      <c r="H23" s="336">
        <f>ROUND(IF('Special Building Fund'!F47=0,(H22*0.01)*1.0101,'Special Building Fund'!F47),2)</f>
        <v>2644.92</v>
      </c>
      <c r="I23" s="337">
        <f>ROUND(IF('Qualified Cap Purpose'!F43=0,(I22*0.01)*1.0101,'Qualified Cap Purpose'!F43),2)</f>
        <v>2283.0100000000002</v>
      </c>
      <c r="J23" s="113"/>
      <c r="L23" s="191"/>
      <c r="M23" s="191"/>
      <c r="N23" s="191"/>
      <c r="O23" s="191"/>
      <c r="P23" s="191"/>
      <c r="Q23" s="191"/>
      <c r="R23" s="191"/>
      <c r="S23" s="191"/>
      <c r="T23" s="191"/>
      <c r="U23" s="191"/>
      <c r="V23" s="191"/>
      <c r="W23" s="191"/>
    </row>
    <row r="24" spans="1:23" ht="20.100000000000001" customHeight="1" x14ac:dyDescent="0.25">
      <c r="A24" s="809" t="s">
        <v>25</v>
      </c>
      <c r="B24" s="810"/>
      <c r="C24" s="810"/>
      <c r="D24" s="810"/>
      <c r="E24" s="811"/>
      <c r="F24" s="336">
        <f>'General Fund-Page 3 of 3'!F45</f>
        <v>0</v>
      </c>
      <c r="G24" s="336">
        <f>'Bond Fund'!F45</f>
        <v>0</v>
      </c>
      <c r="H24" s="336">
        <f>'Special Building Fund'!F48</f>
        <v>0</v>
      </c>
      <c r="I24" s="337">
        <f>'Qualified Cap Purpose'!F44</f>
        <v>0</v>
      </c>
      <c r="J24" s="113"/>
      <c r="L24" s="191"/>
      <c r="M24" s="191"/>
      <c r="N24" s="191"/>
      <c r="O24" s="191"/>
      <c r="P24" s="191"/>
      <c r="Q24" s="191"/>
      <c r="R24" s="191"/>
      <c r="S24" s="191"/>
      <c r="T24" s="191"/>
      <c r="U24" s="191"/>
      <c r="V24" s="191"/>
      <c r="W24" s="191"/>
    </row>
    <row r="25" spans="1:23" ht="20.100000000000001" customHeight="1" thickBot="1" x14ac:dyDescent="0.3">
      <c r="A25" s="806" t="s">
        <v>26</v>
      </c>
      <c r="B25" s="807"/>
      <c r="C25" s="807"/>
      <c r="D25" s="807"/>
      <c r="E25" s="808"/>
      <c r="F25" s="338">
        <f>SUM(F22:F24)</f>
        <v>4627614.0999999996</v>
      </c>
      <c r="G25" s="339">
        <f>SUM(G22:G24)</f>
        <v>0</v>
      </c>
      <c r="H25" s="339">
        <f>SUM(H22:H24)</f>
        <v>264491.92</v>
      </c>
      <c r="I25" s="340">
        <f>SUM(I22:I24)</f>
        <v>228301.01</v>
      </c>
      <c r="J25" s="113"/>
      <c r="L25" s="191"/>
      <c r="M25" s="191"/>
      <c r="N25" s="191"/>
      <c r="O25" s="191"/>
      <c r="P25" s="191"/>
      <c r="Q25" s="191"/>
      <c r="R25" s="191"/>
      <c r="S25" s="191"/>
      <c r="T25" s="191"/>
      <c r="U25" s="191"/>
      <c r="V25" s="191"/>
      <c r="W25" s="191"/>
    </row>
    <row r="26" spans="1:23" ht="18" customHeight="1" thickBot="1" x14ac:dyDescent="0.3">
      <c r="A26" s="114"/>
      <c r="B26" s="115"/>
      <c r="C26" s="115"/>
      <c r="D26" s="115"/>
      <c r="E26" s="116"/>
      <c r="F26" s="117"/>
      <c r="G26" s="118"/>
      <c r="H26" s="118"/>
      <c r="I26" s="118"/>
      <c r="J26" s="119"/>
      <c r="L26" s="191"/>
      <c r="M26" s="191"/>
      <c r="N26" s="191"/>
      <c r="O26" s="191"/>
      <c r="P26" s="191"/>
      <c r="Q26" s="191"/>
      <c r="R26" s="191"/>
      <c r="S26" s="191"/>
      <c r="T26" s="191"/>
      <c r="U26" s="191"/>
      <c r="V26" s="191"/>
      <c r="W26" s="191"/>
    </row>
    <row r="27" spans="1:23" ht="18" customHeight="1" thickBot="1" x14ac:dyDescent="0.25">
      <c r="A27" s="799" t="s">
        <v>331</v>
      </c>
      <c r="B27" s="818"/>
      <c r="C27" s="799" t="s">
        <v>330</v>
      </c>
      <c r="D27" s="800"/>
      <c r="E27" s="120"/>
      <c r="F27" s="815" t="s">
        <v>603</v>
      </c>
      <c r="G27" s="816"/>
      <c r="H27" s="816"/>
      <c r="I27" s="817"/>
      <c r="J27" s="120"/>
      <c r="K27" s="121"/>
      <c r="L27" s="191"/>
      <c r="M27" s="191"/>
      <c r="N27" s="191"/>
      <c r="O27" s="191"/>
      <c r="P27" s="191"/>
      <c r="Q27" s="191"/>
      <c r="R27" s="191"/>
      <c r="S27" s="191"/>
      <c r="T27" s="191"/>
      <c r="U27" s="191"/>
      <c r="V27" s="191"/>
      <c r="W27" s="191"/>
    </row>
    <row r="28" spans="1:23" ht="24" customHeight="1" thickBot="1" x14ac:dyDescent="0.25">
      <c r="A28" s="812">
        <f>'General Fund-Page 2 of 3'!F32</f>
        <v>258317</v>
      </c>
      <c r="B28" s="813"/>
      <c r="C28" s="812">
        <f>'General Fund-Page 2 of 3'!F13</f>
        <v>161000</v>
      </c>
      <c r="D28" s="814"/>
      <c r="E28" s="121"/>
      <c r="F28" s="333">
        <f>'General Fund-Page 2 of 3'!F8</f>
        <v>757000</v>
      </c>
      <c r="G28" s="333">
        <f>'Bond Fund'!F19</f>
        <v>0</v>
      </c>
      <c r="H28" s="333">
        <f>'Special Building Fund'!F20</f>
        <v>50000</v>
      </c>
      <c r="I28" s="333">
        <f>'Qualified Cap Purpose'!F19</f>
        <v>41000</v>
      </c>
      <c r="J28" s="113"/>
      <c r="L28" s="191"/>
      <c r="M28" s="191"/>
      <c r="N28" s="191"/>
      <c r="O28" s="191"/>
      <c r="P28" s="191"/>
      <c r="Q28" s="191"/>
      <c r="R28" s="191"/>
      <c r="S28" s="191"/>
      <c r="T28" s="191"/>
      <c r="U28" s="191"/>
      <c r="V28" s="191"/>
      <c r="W28" s="191"/>
    </row>
    <row r="29" spans="1:23" ht="14.4" customHeight="1" x14ac:dyDescent="0.2">
      <c r="A29" s="92"/>
      <c r="B29" s="92"/>
      <c r="C29" s="92"/>
      <c r="D29" s="92"/>
      <c r="E29" s="92"/>
      <c r="F29" s="105"/>
      <c r="G29" s="105"/>
      <c r="H29" s="105"/>
      <c r="I29" s="105"/>
      <c r="J29" s="92"/>
      <c r="L29" s="191"/>
      <c r="M29" s="191"/>
      <c r="N29" s="191"/>
      <c r="O29" s="191"/>
      <c r="P29" s="191"/>
      <c r="Q29" s="191"/>
      <c r="R29" s="191"/>
      <c r="S29" s="191"/>
      <c r="T29" s="191"/>
      <c r="U29" s="191"/>
      <c r="V29" s="191"/>
      <c r="W29" s="191"/>
    </row>
    <row r="30" spans="1:23" s="22" customFormat="1" ht="15.75" customHeight="1" x14ac:dyDescent="0.3">
      <c r="A30" s="68"/>
      <c r="B30" s="86"/>
      <c r="C30" s="68"/>
      <c r="D30" s="68"/>
      <c r="E30" s="68"/>
      <c r="F30" s="68"/>
      <c r="G30" s="68"/>
      <c r="H30" s="68"/>
      <c r="I30" s="68"/>
      <c r="J30" s="68"/>
      <c r="L30" s="254"/>
      <c r="M30" s="254"/>
      <c r="N30" s="254"/>
      <c r="O30" s="254"/>
      <c r="P30" s="254"/>
      <c r="Q30" s="254"/>
      <c r="R30" s="254"/>
      <c r="S30" s="254"/>
      <c r="T30" s="254"/>
      <c r="U30" s="254"/>
      <c r="V30" s="254"/>
      <c r="W30" s="254"/>
    </row>
    <row r="31" spans="1:23" ht="14.4" customHeight="1" x14ac:dyDescent="0.2">
      <c r="L31" s="191"/>
      <c r="M31" s="191"/>
      <c r="N31" s="191"/>
      <c r="O31" s="191"/>
      <c r="P31" s="191"/>
      <c r="Q31" s="191"/>
      <c r="R31" s="191"/>
      <c r="S31" s="191"/>
      <c r="T31" s="191"/>
      <c r="U31" s="191"/>
      <c r="V31" s="191"/>
      <c r="W31" s="191"/>
    </row>
    <row r="32" spans="1:23" ht="14.4" customHeight="1" x14ac:dyDescent="0.2">
      <c r="G32" s="122"/>
      <c r="L32" s="191"/>
      <c r="M32" s="191"/>
      <c r="N32" s="191"/>
      <c r="O32" s="191"/>
      <c r="P32" s="191"/>
      <c r="Q32" s="191"/>
      <c r="R32" s="191"/>
      <c r="S32" s="191"/>
      <c r="T32" s="191"/>
      <c r="U32" s="191"/>
      <c r="V32" s="191"/>
      <c r="W32" s="191"/>
    </row>
    <row r="33" spans="12:23" ht="14.4" customHeight="1" x14ac:dyDescent="0.2">
      <c r="L33" s="191"/>
      <c r="M33" s="191"/>
      <c r="N33" s="191"/>
      <c r="O33" s="191"/>
      <c r="P33" s="191"/>
      <c r="Q33" s="191"/>
      <c r="R33" s="191"/>
      <c r="S33" s="191"/>
      <c r="T33" s="191"/>
      <c r="U33" s="191"/>
      <c r="V33" s="191"/>
      <c r="W33" s="191"/>
    </row>
    <row r="34" spans="12:23" ht="14.4" customHeight="1" x14ac:dyDescent="0.2">
      <c r="L34" s="191"/>
      <c r="M34" s="191"/>
      <c r="N34" s="191"/>
      <c r="O34" s="191"/>
      <c r="P34" s="191"/>
      <c r="Q34" s="191"/>
      <c r="R34" s="191"/>
      <c r="S34" s="191"/>
      <c r="T34" s="191"/>
      <c r="U34" s="191"/>
      <c r="V34" s="191"/>
      <c r="W34" s="191"/>
    </row>
    <row r="35" spans="12:23" ht="14.4" customHeight="1" x14ac:dyDescent="0.2">
      <c r="L35" s="191"/>
      <c r="M35" s="191"/>
      <c r="N35" s="191"/>
      <c r="O35" s="191"/>
      <c r="P35" s="191"/>
      <c r="Q35" s="191"/>
      <c r="R35" s="191"/>
      <c r="S35" s="191"/>
      <c r="T35" s="191"/>
      <c r="U35" s="191"/>
      <c r="V35" s="191"/>
      <c r="W35" s="191"/>
    </row>
    <row r="36" spans="12:23" ht="14.4" customHeight="1" x14ac:dyDescent="0.2">
      <c r="L36" s="191"/>
      <c r="M36" s="191"/>
      <c r="N36" s="191"/>
      <c r="O36" s="191"/>
      <c r="P36" s="191"/>
      <c r="Q36" s="191"/>
      <c r="R36" s="191"/>
      <c r="S36" s="191"/>
      <c r="T36" s="191"/>
      <c r="U36" s="191"/>
      <c r="V36" s="191"/>
      <c r="W36" s="191"/>
    </row>
    <row r="37" spans="12:23" ht="14.4" customHeight="1" x14ac:dyDescent="0.2">
      <c r="L37" s="191"/>
      <c r="M37" s="191"/>
      <c r="N37" s="191"/>
      <c r="O37" s="191"/>
      <c r="P37" s="191"/>
      <c r="Q37" s="191"/>
      <c r="R37" s="191"/>
      <c r="S37" s="191"/>
      <c r="T37" s="191"/>
      <c r="U37" s="191"/>
      <c r="V37" s="191"/>
      <c r="W37" s="191"/>
    </row>
    <row r="38" spans="12:23" ht="14.4" customHeight="1" x14ac:dyDescent="0.2">
      <c r="L38" s="191"/>
      <c r="M38" s="191"/>
      <c r="N38" s="191"/>
      <c r="O38" s="191"/>
      <c r="P38" s="191"/>
      <c r="Q38" s="191"/>
      <c r="R38" s="191"/>
      <c r="S38" s="191"/>
      <c r="T38" s="191"/>
      <c r="U38" s="191"/>
      <c r="V38" s="191"/>
      <c r="W38" s="191"/>
    </row>
    <row r="39" spans="12:23" ht="14.4" customHeight="1" x14ac:dyDescent="0.2">
      <c r="L39" s="191"/>
      <c r="M39" s="191"/>
      <c r="N39" s="191"/>
      <c r="O39" s="191"/>
      <c r="P39" s="191"/>
      <c r="Q39" s="191"/>
      <c r="R39" s="191"/>
      <c r="S39" s="191"/>
      <c r="T39" s="191"/>
      <c r="U39" s="191"/>
      <c r="V39" s="191"/>
      <c r="W39" s="191"/>
    </row>
    <row r="40" spans="12:23" ht="14.4" customHeight="1" x14ac:dyDescent="0.2">
      <c r="L40" s="191"/>
      <c r="M40" s="191"/>
      <c r="N40" s="191"/>
      <c r="O40" s="191"/>
      <c r="P40" s="191"/>
      <c r="Q40" s="191"/>
      <c r="R40" s="191"/>
      <c r="S40" s="191"/>
      <c r="T40" s="191"/>
      <c r="U40" s="191"/>
      <c r="V40" s="191"/>
      <c r="W40" s="191"/>
    </row>
    <row r="41" spans="12:23" ht="14.4" customHeight="1" x14ac:dyDescent="0.2">
      <c r="L41" s="191"/>
      <c r="M41" s="191"/>
      <c r="N41" s="191"/>
      <c r="O41" s="191"/>
      <c r="P41" s="191"/>
      <c r="Q41" s="191"/>
      <c r="R41" s="191"/>
      <c r="S41" s="191"/>
      <c r="T41" s="191"/>
      <c r="U41" s="191"/>
      <c r="V41" s="191"/>
      <c r="W41" s="191"/>
    </row>
    <row r="42" spans="12:23" ht="14.4" customHeight="1" x14ac:dyDescent="0.2">
      <c r="L42" s="191"/>
      <c r="M42" s="191"/>
      <c r="N42" s="191"/>
      <c r="O42" s="191"/>
      <c r="P42" s="191"/>
      <c r="Q42" s="191"/>
      <c r="R42" s="191"/>
      <c r="S42" s="191"/>
      <c r="T42" s="191"/>
      <c r="U42" s="191"/>
      <c r="V42" s="191"/>
      <c r="W42" s="191"/>
    </row>
    <row r="43" spans="12:23" ht="14.4" customHeight="1" x14ac:dyDescent="0.2">
      <c r="L43" s="191"/>
      <c r="M43" s="191"/>
      <c r="N43" s="191"/>
      <c r="O43" s="191"/>
      <c r="P43" s="191"/>
      <c r="Q43" s="191"/>
      <c r="R43" s="191"/>
      <c r="S43" s="191"/>
      <c r="T43" s="191"/>
      <c r="U43" s="191"/>
      <c r="V43" s="191"/>
      <c r="W43" s="191"/>
    </row>
    <row r="44" spans="12:23" ht="14.4" customHeight="1" x14ac:dyDescent="0.2">
      <c r="L44" s="191"/>
      <c r="M44" s="191"/>
      <c r="N44" s="191"/>
      <c r="O44" s="191"/>
      <c r="P44" s="191"/>
      <c r="Q44" s="191"/>
      <c r="R44" s="191"/>
      <c r="S44" s="191"/>
      <c r="T44" s="191"/>
      <c r="U44" s="191"/>
      <c r="V44" s="191"/>
      <c r="W44" s="191"/>
    </row>
    <row r="45" spans="12:23" ht="14.4" customHeight="1" x14ac:dyDescent="0.2">
      <c r="L45" s="191"/>
      <c r="M45" s="191"/>
      <c r="N45" s="191"/>
      <c r="O45" s="191"/>
      <c r="P45" s="191"/>
      <c r="Q45" s="191"/>
      <c r="R45" s="191"/>
      <c r="S45" s="191"/>
      <c r="T45" s="191"/>
      <c r="U45" s="191"/>
      <c r="V45" s="191"/>
      <c r="W45" s="191"/>
    </row>
    <row r="46" spans="12:23" ht="14.4" customHeight="1" x14ac:dyDescent="0.2">
      <c r="L46" s="191"/>
      <c r="M46" s="191"/>
      <c r="N46" s="191"/>
      <c r="O46" s="191"/>
      <c r="P46" s="191"/>
      <c r="Q46" s="191"/>
      <c r="R46" s="191"/>
      <c r="S46" s="191"/>
      <c r="T46" s="191"/>
      <c r="U46" s="191"/>
      <c r="V46" s="191"/>
      <c r="W46" s="191"/>
    </row>
    <row r="47" spans="12:23" ht="14.4" customHeight="1" x14ac:dyDescent="0.2">
      <c r="L47" s="191"/>
      <c r="M47" s="191"/>
      <c r="N47" s="191"/>
      <c r="O47" s="191"/>
      <c r="P47" s="191"/>
      <c r="Q47" s="191"/>
      <c r="R47" s="191"/>
      <c r="S47" s="191"/>
      <c r="T47" s="191"/>
      <c r="U47" s="191"/>
      <c r="V47" s="191"/>
      <c r="W47" s="191"/>
    </row>
    <row r="48" spans="12:23" ht="14.4" customHeight="1" x14ac:dyDescent="0.2">
      <c r="L48" s="191"/>
      <c r="M48" s="191"/>
      <c r="N48" s="191"/>
      <c r="O48" s="191"/>
      <c r="P48" s="191"/>
      <c r="Q48" s="191"/>
      <c r="R48" s="191"/>
      <c r="S48" s="191"/>
      <c r="T48" s="191"/>
      <c r="U48" s="191"/>
      <c r="V48" s="191"/>
      <c r="W48" s="191"/>
    </row>
    <row r="49" spans="12:23" ht="14.4" customHeight="1" x14ac:dyDescent="0.2">
      <c r="L49" s="191"/>
      <c r="M49" s="191"/>
      <c r="N49" s="191"/>
      <c r="O49" s="191"/>
      <c r="P49" s="191"/>
      <c r="Q49" s="191"/>
      <c r="R49" s="191"/>
      <c r="S49" s="191"/>
      <c r="T49" s="191"/>
      <c r="U49" s="191"/>
      <c r="V49" s="191"/>
      <c r="W49" s="191"/>
    </row>
  </sheetData>
  <sheetProtection password="C181" sheet="1" objects="1" scenarios="1"/>
  <mergeCells count="12">
    <mergeCell ref="A28:B28"/>
    <mergeCell ref="C28:D28"/>
    <mergeCell ref="F27:I27"/>
    <mergeCell ref="A22:E22"/>
    <mergeCell ref="A27:B27"/>
    <mergeCell ref="G2:J2"/>
    <mergeCell ref="C27:D27"/>
    <mergeCell ref="A19:J20"/>
    <mergeCell ref="A21:E21"/>
    <mergeCell ref="A25:E25"/>
    <mergeCell ref="A24:E24"/>
    <mergeCell ref="A23:E23"/>
  </mergeCells>
  <phoneticPr fontId="16" type="noConversion"/>
  <printOptions horizontalCentered="1"/>
  <pageMargins left="0.25" right="0.25" top="0.35" bottom="0.25" header="0.5" footer="0.25"/>
  <pageSetup scale="88" orientation="landscape" r:id="rId1"/>
  <headerFooter alignWithMargins="0">
    <oddFooter>&amp;RPage 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0"/>
  <sheetViews>
    <sheetView workbookViewId="0">
      <selection activeCell="A4" sqref="A4"/>
    </sheetView>
  </sheetViews>
  <sheetFormatPr defaultColWidth="9.109375" defaultRowHeight="14.4" customHeight="1" x14ac:dyDescent="0.2"/>
  <cols>
    <col min="1" max="1" width="20.6640625" style="90" customWidth="1"/>
    <col min="2" max="2" width="14.6640625" style="90" customWidth="1"/>
    <col min="3" max="3" width="15.6640625" style="90" customWidth="1"/>
    <col min="4" max="9" width="14.6640625" style="90" customWidth="1"/>
    <col min="10" max="10" width="1.6640625" style="90" customWidth="1"/>
    <col min="11" max="11" width="20.5546875" style="90" customWidth="1"/>
    <col min="12" max="12" width="15.109375" style="90" customWidth="1"/>
    <col min="13" max="13" width="19.5546875" style="90" customWidth="1"/>
    <col min="14" max="18" width="15.109375" style="90" customWidth="1"/>
    <col min="19" max="16384" width="9.109375" style="90"/>
  </cols>
  <sheetData>
    <row r="1" spans="1:25" ht="14.4" customHeight="1" x14ac:dyDescent="0.25">
      <c r="A1" s="88" t="s">
        <v>17</v>
      </c>
      <c r="B1" s="89"/>
      <c r="C1" s="89"/>
      <c r="D1" s="89"/>
      <c r="E1" s="89"/>
      <c r="H1" s="80" t="s">
        <v>48</v>
      </c>
      <c r="I1" s="54" t="str">
        <f>'Basic Data Input'!B3</f>
        <v>84-0003</v>
      </c>
      <c r="J1" s="91" t="s">
        <v>0</v>
      </c>
      <c r="K1" s="254"/>
      <c r="L1" s="254"/>
      <c r="M1" s="254"/>
      <c r="N1" s="254"/>
      <c r="O1" s="254"/>
      <c r="P1" s="254"/>
      <c r="Q1" s="254"/>
      <c r="R1" s="254"/>
      <c r="S1" s="191"/>
      <c r="T1" s="191"/>
      <c r="U1" s="191"/>
      <c r="V1" s="191"/>
      <c r="W1" s="191"/>
      <c r="X1" s="191"/>
      <c r="Y1" s="191"/>
    </row>
    <row r="2" spans="1:25" ht="20.100000000000001" customHeight="1" thickBot="1" x14ac:dyDescent="0.3">
      <c r="A2" s="92"/>
      <c r="B2" s="92"/>
      <c r="C2" s="92"/>
      <c r="D2" s="92"/>
      <c r="E2" s="92"/>
      <c r="F2" s="798" t="str">
        <f>CONCATENATE('Basic Data Input'!$B$4)</f>
        <v>Stanton Community Schools</v>
      </c>
      <c r="G2" s="798"/>
      <c r="H2" s="798"/>
      <c r="I2" s="798"/>
      <c r="J2" s="90" t="s">
        <v>0</v>
      </c>
      <c r="K2" s="254"/>
      <c r="L2" s="254"/>
      <c r="M2" s="254"/>
      <c r="N2" s="254"/>
      <c r="O2" s="254"/>
      <c r="P2" s="254"/>
      <c r="Q2" s="254"/>
      <c r="R2" s="254"/>
      <c r="S2" s="191"/>
      <c r="T2" s="191"/>
      <c r="U2" s="191"/>
      <c r="V2" s="191"/>
      <c r="W2" s="191"/>
      <c r="X2" s="191"/>
      <c r="Y2" s="191"/>
    </row>
    <row r="3" spans="1:25" ht="18" customHeight="1" thickBot="1" x14ac:dyDescent="0.3">
      <c r="A3" s="394" t="s">
        <v>604</v>
      </c>
      <c r="B3" s="93"/>
      <c r="C3" s="93"/>
      <c r="D3" s="93"/>
      <c r="E3" s="94"/>
      <c r="F3" s="94"/>
      <c r="G3" s="94"/>
      <c r="H3" s="94"/>
      <c r="I3" s="95"/>
      <c r="J3" s="90" t="s">
        <v>0</v>
      </c>
      <c r="K3" s="254"/>
      <c r="L3" s="254"/>
      <c r="M3" s="254"/>
      <c r="N3" s="254"/>
      <c r="O3" s="254"/>
      <c r="P3" s="254"/>
      <c r="Q3" s="254"/>
      <c r="R3" s="254"/>
      <c r="S3" s="191"/>
      <c r="T3" s="191"/>
      <c r="U3" s="191"/>
      <c r="V3" s="191"/>
      <c r="W3" s="191"/>
      <c r="X3" s="191"/>
      <c r="Y3" s="191"/>
    </row>
    <row r="4" spans="1:25" ht="69.900000000000006" customHeight="1" thickBot="1" x14ac:dyDescent="0.3">
      <c r="A4" s="96" t="s">
        <v>0</v>
      </c>
      <c r="B4" s="97" t="s">
        <v>15</v>
      </c>
      <c r="C4" s="97" t="s">
        <v>44</v>
      </c>
      <c r="D4" s="97" t="s">
        <v>16</v>
      </c>
      <c r="E4" s="97" t="s">
        <v>45</v>
      </c>
      <c r="F4" s="97" t="s">
        <v>22</v>
      </c>
      <c r="G4" s="97" t="s">
        <v>30</v>
      </c>
      <c r="H4" s="97" t="s">
        <v>31</v>
      </c>
      <c r="I4" s="98" t="s">
        <v>36</v>
      </c>
      <c r="J4" s="99" t="s">
        <v>0</v>
      </c>
      <c r="K4" s="254"/>
      <c r="L4" s="254"/>
      <c r="M4" s="254"/>
      <c r="N4" s="254"/>
      <c r="O4" s="254"/>
      <c r="P4" s="254"/>
      <c r="Q4" s="254"/>
      <c r="R4" s="254"/>
      <c r="S4" s="191"/>
      <c r="T4" s="191"/>
      <c r="U4" s="191"/>
      <c r="V4" s="191"/>
      <c r="W4" s="191"/>
      <c r="X4" s="191"/>
      <c r="Y4" s="191"/>
    </row>
    <row r="5" spans="1:25" ht="24.9" hidden="1" customHeight="1" thickBot="1" x14ac:dyDescent="0.3">
      <c r="A5" s="100"/>
      <c r="B5" s="101"/>
      <c r="C5" s="101"/>
      <c r="D5" s="101"/>
      <c r="E5" s="101"/>
      <c r="F5" s="101"/>
      <c r="G5" s="101"/>
      <c r="H5" s="101"/>
      <c r="I5" s="102"/>
      <c r="J5" s="90" t="s">
        <v>0</v>
      </c>
      <c r="K5" s="254"/>
      <c r="L5" s="254"/>
      <c r="M5" s="254"/>
      <c r="N5" s="254"/>
      <c r="O5" s="254"/>
      <c r="P5" s="254"/>
      <c r="Q5" s="254"/>
      <c r="R5" s="254"/>
      <c r="S5" s="191"/>
      <c r="T5" s="191"/>
      <c r="U5" s="191"/>
      <c r="V5" s="191"/>
      <c r="W5" s="191"/>
      <c r="X5" s="191"/>
      <c r="Y5" s="191"/>
    </row>
    <row r="6" spans="1:25" ht="20.100000000000001" customHeight="1" x14ac:dyDescent="0.25">
      <c r="A6" s="103" t="s">
        <v>2</v>
      </c>
      <c r="B6" s="324">
        <f>'General Fund-Page 2 of 3'!E9</f>
        <v>2927225</v>
      </c>
      <c r="C6" s="324">
        <f>'General Fund-Page 3 of 3'!E36</f>
        <v>4577025</v>
      </c>
      <c r="D6" s="324">
        <f>'General Fund-Page 3 of 3'!E37</f>
        <v>3720000</v>
      </c>
      <c r="E6" s="325">
        <f>IF(B6='2014-2015 Actual - Page 4'!I6,ROUND(C6+D6,2),"Col 1 MUST = Page 4 Col 8")</f>
        <v>8297025</v>
      </c>
      <c r="F6" s="324">
        <f>'General Fund-Page 1 of 3'!E35</f>
        <v>753000</v>
      </c>
      <c r="G6" s="324">
        <f>'General Fund-Page 1 of 3'!E36</f>
        <v>5041000</v>
      </c>
      <c r="H6" s="326">
        <f>ROUND(SUM(F6+G6),2)</f>
        <v>5794000</v>
      </c>
      <c r="I6" s="341">
        <f>ROUND(E6-H6,2)</f>
        <v>2503025</v>
      </c>
      <c r="J6" s="90" t="s">
        <v>0</v>
      </c>
      <c r="K6" s="254"/>
      <c r="L6" s="254"/>
      <c r="M6" s="254"/>
      <c r="N6" s="254"/>
      <c r="O6" s="254"/>
      <c r="P6" s="254"/>
      <c r="Q6" s="254"/>
      <c r="R6" s="254"/>
      <c r="S6" s="191"/>
      <c r="T6" s="191"/>
      <c r="U6" s="191"/>
      <c r="V6" s="191"/>
      <c r="W6" s="191"/>
      <c r="X6" s="191"/>
      <c r="Y6" s="191"/>
    </row>
    <row r="7" spans="1:25" ht="20.100000000000001" customHeight="1" x14ac:dyDescent="0.25">
      <c r="A7" s="103" t="s">
        <v>5</v>
      </c>
      <c r="B7" s="324">
        <f>'Depreciation Fund'!E22</f>
        <v>430971</v>
      </c>
      <c r="C7" s="324">
        <f>'Depreciation Fund'!E31</f>
        <v>480971</v>
      </c>
      <c r="D7" s="328"/>
      <c r="E7" s="325">
        <f>IF(B7='2014-2015 Actual - Page 4'!I7,ROUND(C7+D7,2),"Col 1 MUST = Page 4 Col 8")</f>
        <v>480971</v>
      </c>
      <c r="F7" s="328"/>
      <c r="G7" s="328"/>
      <c r="H7" s="324">
        <f>'Depreciation Fund'!E16</f>
        <v>0</v>
      </c>
      <c r="I7" s="341">
        <f t="shared" ref="I7:I14" si="0">ROUND(E7-H7,2)</f>
        <v>480971</v>
      </c>
      <c r="J7" s="90" t="s">
        <v>0</v>
      </c>
      <c r="K7" s="254"/>
      <c r="L7" s="254"/>
      <c r="M7" s="254"/>
      <c r="N7" s="254"/>
      <c r="O7" s="254"/>
      <c r="P7" s="254"/>
      <c r="Q7" s="254"/>
      <c r="R7" s="254"/>
      <c r="S7" s="191"/>
      <c r="T7" s="191"/>
      <c r="U7" s="191"/>
      <c r="V7" s="191"/>
      <c r="W7" s="191"/>
      <c r="X7" s="191"/>
      <c r="Y7" s="191"/>
    </row>
    <row r="8" spans="1:25" ht="20.100000000000001" customHeight="1" x14ac:dyDescent="0.25">
      <c r="A8" s="103" t="s">
        <v>6</v>
      </c>
      <c r="B8" s="324">
        <f>'Employee Benefit Fund'!E23</f>
        <v>0</v>
      </c>
      <c r="C8" s="324">
        <f>'Employee Benefit Fund'!E32</f>
        <v>0</v>
      </c>
      <c r="D8" s="328"/>
      <c r="E8" s="325">
        <f>IF(B8='2014-2015 Actual - Page 4'!I8,ROUND(C8+D8,2),"Col 1 MUST = Page 4 Col 8")</f>
        <v>0</v>
      </c>
      <c r="F8" s="328"/>
      <c r="G8" s="328"/>
      <c r="H8" s="324">
        <f>'Employee Benefit Fund'!E16</f>
        <v>0</v>
      </c>
      <c r="I8" s="341">
        <f t="shared" si="0"/>
        <v>0</v>
      </c>
      <c r="K8" s="254"/>
      <c r="L8" s="254"/>
      <c r="M8" s="254"/>
      <c r="N8" s="254"/>
      <c r="O8" s="254"/>
      <c r="P8" s="254"/>
      <c r="Q8" s="254"/>
      <c r="R8" s="254"/>
      <c r="S8" s="191"/>
      <c r="T8" s="191"/>
      <c r="U8" s="191"/>
      <c r="V8" s="191"/>
      <c r="W8" s="191"/>
      <c r="X8" s="191"/>
      <c r="Y8" s="191"/>
    </row>
    <row r="9" spans="1:25" ht="20.100000000000001" customHeight="1" x14ac:dyDescent="0.25">
      <c r="A9" s="103" t="s">
        <v>7</v>
      </c>
      <c r="B9" s="324">
        <f>'Contingency Fund'!E18</f>
        <v>0</v>
      </c>
      <c r="C9" s="324">
        <f>'Contingency Fund'!E25</f>
        <v>0</v>
      </c>
      <c r="D9" s="328"/>
      <c r="E9" s="325">
        <f>IF(B9='2014-2015 Actual - Page 4'!I9,ROUND(C9+D9,2),"Col 1 MUST = Page 4 Col 8")</f>
        <v>0</v>
      </c>
      <c r="F9" s="328"/>
      <c r="G9" s="328"/>
      <c r="H9" s="324">
        <f>'Contingency Fund'!E12</f>
        <v>0</v>
      </c>
      <c r="I9" s="341">
        <f t="shared" si="0"/>
        <v>0</v>
      </c>
      <c r="J9" s="90" t="s">
        <v>0</v>
      </c>
      <c r="K9" s="254"/>
      <c r="L9" s="254"/>
      <c r="M9" s="254"/>
      <c r="N9" s="254"/>
      <c r="O9" s="254"/>
      <c r="P9" s="254"/>
      <c r="Q9" s="254"/>
      <c r="R9" s="254"/>
      <c r="S9" s="191"/>
      <c r="T9" s="191"/>
      <c r="U9" s="191"/>
      <c r="V9" s="191"/>
      <c r="W9" s="191"/>
      <c r="X9" s="191"/>
      <c r="Y9" s="191"/>
    </row>
    <row r="10" spans="1:25" ht="20.100000000000001" customHeight="1" x14ac:dyDescent="0.25">
      <c r="A10" s="103" t="s">
        <v>8</v>
      </c>
      <c r="B10" s="324">
        <f>'Activities Fund'!E23</f>
        <v>113441</v>
      </c>
      <c r="C10" s="324">
        <f>'Activities Fund'!E32</f>
        <v>366441</v>
      </c>
      <c r="D10" s="328"/>
      <c r="E10" s="325">
        <f>IF(B10='2014-2015 Actual - Page 4'!I10,ROUND(C10+D10,2),"Col 1 MUST = Page 4 Col 8")</f>
        <v>366441</v>
      </c>
      <c r="F10" s="328"/>
      <c r="G10" s="328"/>
      <c r="H10" s="324">
        <f>'Activities Fund'!E16</f>
        <v>255240</v>
      </c>
      <c r="I10" s="341">
        <f>ROUND(E10-H10,2)</f>
        <v>111201</v>
      </c>
      <c r="J10" s="90" t="s">
        <v>0</v>
      </c>
      <c r="K10" s="254"/>
      <c r="L10" s="254"/>
      <c r="M10" s="254"/>
      <c r="N10" s="254"/>
      <c r="O10" s="254"/>
      <c r="P10" s="254"/>
      <c r="Q10" s="254"/>
      <c r="R10" s="254"/>
      <c r="S10" s="191"/>
      <c r="T10" s="191"/>
      <c r="U10" s="191"/>
      <c r="V10" s="191"/>
      <c r="W10" s="191"/>
      <c r="X10" s="191"/>
      <c r="Y10" s="191"/>
    </row>
    <row r="11" spans="1:25" ht="20.100000000000001" customHeight="1" x14ac:dyDescent="0.25">
      <c r="A11" s="103" t="s">
        <v>9</v>
      </c>
      <c r="B11" s="324">
        <f>'School Nutrition Fund'!E23</f>
        <v>70785</v>
      </c>
      <c r="C11" s="324">
        <f>'School Nutrition Fund'!E37</f>
        <v>339285</v>
      </c>
      <c r="D11" s="328"/>
      <c r="E11" s="325">
        <f>IF(B11='2014-2015 Actual - Page 4'!I11,ROUND(C11+D11,2),"Col 1 MUST = Page 4 Col 8")</f>
        <v>339285</v>
      </c>
      <c r="F11" s="328"/>
      <c r="G11" s="328"/>
      <c r="H11" s="324">
        <f>'School Nutrition Fund'!E16</f>
        <v>258260</v>
      </c>
      <c r="I11" s="341">
        <f t="shared" si="0"/>
        <v>81025</v>
      </c>
      <c r="J11" s="90" t="s">
        <v>0</v>
      </c>
      <c r="K11" s="254"/>
      <c r="L11" s="254"/>
      <c r="M11" s="254"/>
      <c r="N11" s="254"/>
      <c r="O11" s="254"/>
      <c r="P11" s="254"/>
      <c r="Q11" s="254"/>
      <c r="R11" s="254"/>
      <c r="S11" s="191"/>
      <c r="T11" s="191"/>
      <c r="U11" s="191"/>
      <c r="V11" s="191"/>
      <c r="W11" s="191"/>
      <c r="X11" s="191"/>
      <c r="Y11" s="191"/>
    </row>
    <row r="12" spans="1:25" ht="20.100000000000001" customHeight="1" x14ac:dyDescent="0.25">
      <c r="A12" s="103" t="s">
        <v>3</v>
      </c>
      <c r="B12" s="324">
        <f>'Bond Fund'!E20</f>
        <v>55835</v>
      </c>
      <c r="C12" s="324">
        <f>'Bond Fund'!E36</f>
        <v>55835</v>
      </c>
      <c r="D12" s="324">
        <f>'Bond Fund'!E37</f>
        <v>0</v>
      </c>
      <c r="E12" s="325">
        <f>IF(B12='2014-2015 Actual - Page 4'!I12,ROUND(C12+D12,2),"Col 1 MUST = Page 4 Col 8")</f>
        <v>55835</v>
      </c>
      <c r="F12" s="328"/>
      <c r="G12" s="328"/>
      <c r="H12" s="324">
        <f>'Bond Fund'!E12</f>
        <v>0</v>
      </c>
      <c r="I12" s="341">
        <f t="shared" si="0"/>
        <v>55835</v>
      </c>
      <c r="K12" s="254"/>
      <c r="L12" s="254"/>
      <c r="M12" s="254"/>
      <c r="N12" s="254"/>
      <c r="O12" s="254"/>
      <c r="P12" s="254"/>
      <c r="Q12" s="254"/>
      <c r="R12" s="254"/>
      <c r="S12" s="191"/>
      <c r="T12" s="191"/>
      <c r="U12" s="191"/>
      <c r="V12" s="191"/>
      <c r="W12" s="191"/>
      <c r="X12" s="191"/>
      <c r="Y12" s="191"/>
    </row>
    <row r="13" spans="1:25" ht="20.100000000000001" customHeight="1" x14ac:dyDescent="0.25">
      <c r="A13" s="103" t="s">
        <v>4</v>
      </c>
      <c r="B13" s="324">
        <f>'Special Building Fund'!E21</f>
        <v>11536</v>
      </c>
      <c r="C13" s="324">
        <f>'Special Building Fund'!E40</f>
        <v>33088</v>
      </c>
      <c r="D13" s="324">
        <f>'Special Building Fund'!E41</f>
        <v>220600</v>
      </c>
      <c r="E13" s="325">
        <f>IF(B13='2014-2015 Actual - Page 4'!I13,ROUND(C13+D13,2),"Col 1 MUST = Page 4 Col 8")</f>
        <v>253688</v>
      </c>
      <c r="F13" s="328"/>
      <c r="G13" s="328"/>
      <c r="H13" s="324">
        <f>'Special Building Fund'!E14</f>
        <v>66905</v>
      </c>
      <c r="I13" s="341">
        <f t="shared" si="0"/>
        <v>186783</v>
      </c>
      <c r="J13" s="90" t="s">
        <v>0</v>
      </c>
      <c r="K13" s="254"/>
      <c r="L13" s="254"/>
      <c r="M13" s="254"/>
      <c r="N13" s="254"/>
      <c r="O13" s="254"/>
      <c r="P13" s="254"/>
      <c r="Q13" s="254"/>
      <c r="R13" s="254"/>
      <c r="S13" s="191"/>
      <c r="T13" s="191"/>
      <c r="U13" s="191"/>
      <c r="V13" s="191"/>
      <c r="W13" s="191"/>
      <c r="X13" s="191"/>
      <c r="Y13" s="191"/>
    </row>
    <row r="14" spans="1:25" ht="30" customHeight="1" x14ac:dyDescent="0.25">
      <c r="A14" s="176" t="s">
        <v>349</v>
      </c>
      <c r="B14" s="324">
        <f>'Qualified Cap Purpose'!E20</f>
        <v>210019</v>
      </c>
      <c r="C14" s="324">
        <f>'Qualified Cap Purpose'!E36</f>
        <v>230524</v>
      </c>
      <c r="D14" s="324">
        <f>'Qualified Cap Purpose'!E37</f>
        <v>199500</v>
      </c>
      <c r="E14" s="325">
        <f>IF(B14='2014-2015 Actual - Page 4'!I14,ROUND(C14+D14,2),"Col 1 MUST = Page 4 Col 8")</f>
        <v>430024</v>
      </c>
      <c r="F14" s="328"/>
      <c r="G14" s="328"/>
      <c r="H14" s="324">
        <f>'Qualified Cap Purpose'!E12</f>
        <v>200042</v>
      </c>
      <c r="I14" s="341">
        <f t="shared" si="0"/>
        <v>229982</v>
      </c>
      <c r="J14" s="90" t="s">
        <v>0</v>
      </c>
      <c r="K14" s="254"/>
      <c r="L14" s="254"/>
      <c r="M14" s="254"/>
      <c r="N14" s="254"/>
      <c r="O14" s="254"/>
      <c r="P14" s="254"/>
      <c r="Q14" s="254"/>
      <c r="R14" s="254"/>
      <c r="S14" s="191"/>
      <c r="T14" s="191"/>
      <c r="U14" s="191"/>
      <c r="V14" s="191"/>
      <c r="W14" s="191"/>
      <c r="X14" s="191"/>
      <c r="Y14" s="191"/>
    </row>
    <row r="15" spans="1:25" ht="20.100000000000001" customHeight="1" x14ac:dyDescent="0.25">
      <c r="A15" s="103" t="s">
        <v>10</v>
      </c>
      <c r="B15" s="324">
        <f>'Cooperative Fund'!E25</f>
        <v>0</v>
      </c>
      <c r="C15" s="324">
        <f>'Cooperative Fund'!E40</f>
        <v>0</v>
      </c>
      <c r="D15" s="328"/>
      <c r="E15" s="325">
        <f>IF(B15='2014-2015 Actual - Page 4'!I15,ROUND(C15+D15,2),"Col 1 MUST = Page 4 Col 8")</f>
        <v>0</v>
      </c>
      <c r="F15" s="328"/>
      <c r="G15" s="328"/>
      <c r="H15" s="324">
        <f>'Cooperative Fund'!E18</f>
        <v>0</v>
      </c>
      <c r="I15" s="341">
        <f>ROUND(E15-H15,2)</f>
        <v>0</v>
      </c>
      <c r="J15" s="90" t="s">
        <v>0</v>
      </c>
      <c r="K15" s="254"/>
      <c r="L15" s="254"/>
      <c r="M15" s="254"/>
      <c r="N15" s="254"/>
      <c r="O15" s="254"/>
      <c r="P15" s="254"/>
      <c r="Q15" s="254"/>
      <c r="R15" s="254"/>
      <c r="S15" s="191"/>
      <c r="T15" s="191"/>
      <c r="U15" s="191"/>
      <c r="V15" s="191"/>
      <c r="W15" s="191"/>
      <c r="X15" s="191"/>
      <c r="Y15" s="191"/>
    </row>
    <row r="16" spans="1:25" ht="20.100000000000001" customHeight="1" x14ac:dyDescent="0.25">
      <c r="A16" s="103" t="s">
        <v>348</v>
      </c>
      <c r="B16" s="324">
        <f>'Student Fee Fund'!E25</f>
        <v>2596</v>
      </c>
      <c r="C16" s="324">
        <f>'Student Fee Fund'!E38</f>
        <v>13250</v>
      </c>
      <c r="D16" s="328"/>
      <c r="E16" s="325">
        <f>IF(B16='2014-2015 Actual - Page 4'!I16,ROUND(C16+D16,2),"Col 1 MUST = Page 4 Col 8")</f>
        <v>13250</v>
      </c>
      <c r="F16" s="328"/>
      <c r="G16" s="328"/>
      <c r="H16" s="342">
        <f>'Student Fee Fund'!E18</f>
        <v>9280</v>
      </c>
      <c r="I16" s="343">
        <f>ROUND(E16-H16,2)</f>
        <v>3970</v>
      </c>
      <c r="K16" s="254"/>
      <c r="L16" s="254"/>
      <c r="M16" s="254"/>
      <c r="N16" s="254"/>
      <c r="O16" s="254"/>
      <c r="P16" s="254"/>
      <c r="Q16" s="254"/>
      <c r="R16" s="254"/>
      <c r="S16" s="191"/>
      <c r="T16" s="191"/>
      <c r="U16" s="191"/>
      <c r="V16" s="191"/>
      <c r="W16" s="191"/>
      <c r="X16" s="191"/>
      <c r="Y16" s="191"/>
    </row>
    <row r="17" spans="1:25" ht="20.100000000000001" customHeight="1" x14ac:dyDescent="0.25">
      <c r="A17" s="164"/>
      <c r="B17" s="324"/>
      <c r="C17" s="324"/>
      <c r="D17" s="328"/>
      <c r="E17" s="325">
        <f>IF(B17='2014-2015 Actual - Page 4'!I17,ROUND(C17+D17,2),"Col 1 MUST = Page 4 Col 8")</f>
        <v>0</v>
      </c>
      <c r="F17" s="328"/>
      <c r="G17" s="328"/>
      <c r="H17" s="342"/>
      <c r="I17" s="343">
        <f>ROUND(E17-H17,2)</f>
        <v>0</v>
      </c>
      <c r="K17" s="254"/>
      <c r="L17" s="254"/>
      <c r="M17" s="254"/>
      <c r="N17" s="254"/>
      <c r="O17" s="254"/>
      <c r="P17" s="254"/>
      <c r="Q17" s="254"/>
      <c r="R17" s="254"/>
      <c r="S17" s="191"/>
      <c r="T17" s="191"/>
      <c r="U17" s="191"/>
      <c r="V17" s="191"/>
      <c r="W17" s="191"/>
      <c r="X17" s="191"/>
      <c r="Y17" s="191"/>
    </row>
    <row r="18" spans="1:25" ht="20.100000000000001" customHeight="1" thickBot="1" x14ac:dyDescent="0.3">
      <c r="A18" s="104" t="s">
        <v>11</v>
      </c>
      <c r="B18" s="331">
        <f>SUM(B6:B17)</f>
        <v>3822408</v>
      </c>
      <c r="C18" s="331">
        <f t="shared" ref="C18:I18" si="1">SUM(C6:C17)</f>
        <v>6096419</v>
      </c>
      <c r="D18" s="331">
        <f t="shared" si="1"/>
        <v>4140100</v>
      </c>
      <c r="E18" s="331">
        <f t="shared" si="1"/>
        <v>10236519</v>
      </c>
      <c r="F18" s="331">
        <f t="shared" si="1"/>
        <v>753000</v>
      </c>
      <c r="G18" s="331">
        <f t="shared" si="1"/>
        <v>5041000</v>
      </c>
      <c r="H18" s="331">
        <f t="shared" si="1"/>
        <v>6583727</v>
      </c>
      <c r="I18" s="344">
        <f t="shared" si="1"/>
        <v>3652792</v>
      </c>
      <c r="J18" s="90" t="s">
        <v>0</v>
      </c>
      <c r="K18" s="254"/>
      <c r="L18" s="254"/>
      <c r="M18" s="254"/>
      <c r="N18" s="254"/>
      <c r="O18" s="254"/>
      <c r="P18" s="254"/>
      <c r="Q18" s="254"/>
      <c r="R18" s="254"/>
      <c r="S18" s="191"/>
      <c r="T18" s="191"/>
      <c r="U18" s="191"/>
      <c r="V18" s="191"/>
      <c r="W18" s="191"/>
      <c r="X18" s="191"/>
      <c r="Y18" s="191"/>
    </row>
    <row r="19" spans="1:25" ht="14.4" customHeight="1" x14ac:dyDescent="0.2">
      <c r="K19" s="191"/>
      <c r="L19" s="191"/>
      <c r="M19" s="191"/>
      <c r="N19" s="191"/>
      <c r="O19" s="191"/>
      <c r="P19" s="191"/>
      <c r="Q19" s="191"/>
      <c r="R19" s="191"/>
      <c r="S19" s="191"/>
      <c r="T19" s="191"/>
      <c r="U19" s="191"/>
      <c r="V19" s="191"/>
      <c r="W19" s="191"/>
      <c r="X19" s="191"/>
      <c r="Y19" s="191"/>
    </row>
    <row r="20" spans="1:25" s="22" customFormat="1" ht="13.2" x14ac:dyDescent="0.25">
      <c r="K20" s="254"/>
      <c r="L20" s="254"/>
      <c r="M20" s="254"/>
      <c r="N20" s="254"/>
      <c r="O20" s="254"/>
      <c r="P20" s="254"/>
      <c r="Q20" s="254"/>
      <c r="R20" s="254"/>
      <c r="S20" s="254"/>
      <c r="T20" s="254"/>
      <c r="U20" s="254"/>
      <c r="V20" s="254"/>
      <c r="W20" s="254"/>
      <c r="X20" s="254"/>
      <c r="Y20" s="254"/>
    </row>
    <row r="21" spans="1:25" ht="14.4" customHeight="1" x14ac:dyDescent="0.2">
      <c r="A21" s="181" t="s">
        <v>396</v>
      </c>
      <c r="K21" s="191"/>
      <c r="L21" s="191"/>
      <c r="M21" s="191"/>
      <c r="N21" s="191"/>
      <c r="O21" s="191"/>
      <c r="P21" s="191"/>
      <c r="Q21" s="191"/>
      <c r="R21" s="191"/>
      <c r="S21" s="191"/>
      <c r="T21" s="191"/>
      <c r="U21" s="191"/>
      <c r="V21" s="191"/>
      <c r="W21" s="191"/>
      <c r="X21" s="191"/>
      <c r="Y21" s="191"/>
    </row>
    <row r="22" spans="1:25" ht="14.4" customHeight="1" thickBot="1" x14ac:dyDescent="0.25">
      <c r="K22" s="191"/>
      <c r="L22" s="191"/>
      <c r="M22" s="191"/>
      <c r="N22" s="191"/>
      <c r="O22" s="191"/>
      <c r="P22" s="191"/>
      <c r="Q22" s="191"/>
      <c r="R22" s="191"/>
      <c r="S22" s="191"/>
      <c r="T22" s="191"/>
      <c r="U22" s="191"/>
      <c r="V22" s="191"/>
      <c r="W22" s="191"/>
      <c r="X22" s="191"/>
      <c r="Y22" s="191"/>
    </row>
    <row r="23" spans="1:25" s="191" customFormat="1" ht="18" customHeight="1" thickBot="1" x14ac:dyDescent="0.25">
      <c r="A23" s="90"/>
      <c r="B23" s="799" t="s">
        <v>330</v>
      </c>
      <c r="C23" s="800"/>
      <c r="D23" s="90"/>
      <c r="E23" s="90"/>
      <c r="F23" s="90"/>
      <c r="G23" s="90"/>
      <c r="H23" s="90"/>
      <c r="I23" s="90"/>
      <c r="J23" s="90"/>
    </row>
    <row r="24" spans="1:25" s="191" customFormat="1" ht="18" customHeight="1" thickBot="1" x14ac:dyDescent="0.25">
      <c r="A24" s="90"/>
      <c r="B24" s="812">
        <f>'General Fund-Page 2 of 3'!E13</f>
        <v>161000</v>
      </c>
      <c r="C24" s="814"/>
      <c r="D24" s="90"/>
      <c r="E24" s="90"/>
      <c r="F24" s="90"/>
      <c r="G24" s="90"/>
      <c r="H24" s="90"/>
      <c r="I24" s="90"/>
      <c r="J24" s="90"/>
    </row>
    <row r="25" spans="1:25" ht="14.4" customHeight="1" x14ac:dyDescent="0.2">
      <c r="K25" s="191"/>
      <c r="L25" s="191"/>
      <c r="M25" s="191"/>
      <c r="N25" s="191"/>
      <c r="O25" s="191"/>
      <c r="P25" s="191"/>
      <c r="Q25" s="191"/>
      <c r="R25" s="191"/>
      <c r="S25" s="191"/>
      <c r="T25" s="191"/>
      <c r="U25" s="191"/>
      <c r="V25" s="191"/>
      <c r="W25" s="191"/>
      <c r="X25" s="191"/>
      <c r="Y25" s="191"/>
    </row>
    <row r="26" spans="1:25" ht="14.4" customHeight="1" x14ac:dyDescent="0.2">
      <c r="K26" s="191"/>
      <c r="L26" s="191"/>
      <c r="M26" s="191"/>
      <c r="N26" s="191"/>
      <c r="O26" s="191"/>
      <c r="P26" s="191"/>
      <c r="Q26" s="191"/>
      <c r="R26" s="191"/>
      <c r="S26" s="191"/>
      <c r="T26" s="191"/>
      <c r="U26" s="191"/>
      <c r="V26" s="191"/>
      <c r="W26" s="191"/>
      <c r="X26" s="191"/>
      <c r="Y26" s="191"/>
    </row>
    <row r="27" spans="1:25" ht="14.4" customHeight="1" x14ac:dyDescent="0.2">
      <c r="K27" s="191"/>
      <c r="L27" s="191"/>
      <c r="M27" s="191"/>
      <c r="N27" s="191"/>
      <c r="O27" s="191"/>
      <c r="P27" s="191"/>
      <c r="Q27" s="191"/>
      <c r="R27" s="191"/>
      <c r="S27" s="191"/>
      <c r="T27" s="191"/>
      <c r="U27" s="191"/>
      <c r="V27" s="191"/>
      <c r="W27" s="191"/>
      <c r="X27" s="191"/>
      <c r="Y27" s="191"/>
    </row>
    <row r="28" spans="1:25" ht="14.4" customHeight="1" x14ac:dyDescent="0.2">
      <c r="K28" s="191"/>
      <c r="L28" s="191"/>
      <c r="M28" s="191"/>
      <c r="N28" s="191"/>
      <c r="O28" s="191"/>
      <c r="P28" s="191"/>
      <c r="Q28" s="191"/>
      <c r="R28" s="191"/>
      <c r="S28" s="191"/>
      <c r="T28" s="191"/>
      <c r="U28" s="191"/>
      <c r="V28" s="191"/>
      <c r="W28" s="191"/>
      <c r="X28" s="191"/>
      <c r="Y28" s="191"/>
    </row>
    <row r="29" spans="1:25" ht="14.4" customHeight="1" x14ac:dyDescent="0.2">
      <c r="K29" s="191"/>
      <c r="L29" s="191"/>
      <c r="M29" s="191"/>
      <c r="N29" s="191"/>
      <c r="O29" s="191"/>
      <c r="P29" s="191"/>
      <c r="Q29" s="191"/>
      <c r="R29" s="191"/>
      <c r="S29" s="191"/>
      <c r="T29" s="191"/>
      <c r="U29" s="191"/>
      <c r="V29" s="191"/>
      <c r="W29" s="191"/>
      <c r="X29" s="191"/>
      <c r="Y29" s="191"/>
    </row>
    <row r="30" spans="1:25" ht="14.4" customHeight="1" x14ac:dyDescent="0.2">
      <c r="K30" s="191"/>
      <c r="L30" s="191"/>
      <c r="M30" s="191"/>
      <c r="N30" s="191"/>
      <c r="O30" s="191"/>
      <c r="P30" s="191"/>
      <c r="Q30" s="191"/>
      <c r="R30" s="191"/>
      <c r="S30" s="191"/>
      <c r="T30" s="191"/>
      <c r="U30" s="191"/>
      <c r="V30" s="191"/>
      <c r="W30" s="191"/>
      <c r="X30" s="191"/>
      <c r="Y30" s="191"/>
    </row>
    <row r="31" spans="1:25" ht="14.4" customHeight="1" x14ac:dyDescent="0.2">
      <c r="A31" s="92"/>
      <c r="B31" s="92"/>
      <c r="C31" s="92"/>
      <c r="D31" s="92"/>
      <c r="E31" s="92"/>
      <c r="F31" s="92"/>
      <c r="G31" s="92"/>
      <c r="H31" s="92"/>
      <c r="I31" s="92"/>
      <c r="K31" s="191"/>
      <c r="L31" s="191"/>
      <c r="M31" s="191"/>
      <c r="N31" s="191"/>
      <c r="O31" s="191"/>
      <c r="P31" s="191"/>
      <c r="Q31" s="191"/>
      <c r="R31" s="191"/>
      <c r="S31" s="191"/>
      <c r="T31" s="191"/>
      <c r="U31" s="191"/>
      <c r="V31" s="191"/>
      <c r="W31" s="191"/>
      <c r="X31" s="191"/>
      <c r="Y31" s="191"/>
    </row>
    <row r="32" spans="1:25" ht="15.75" customHeight="1" x14ac:dyDescent="0.3">
      <c r="A32" s="68"/>
      <c r="B32" s="86"/>
      <c r="C32" s="68"/>
      <c r="D32" s="68"/>
      <c r="E32" s="68"/>
      <c r="F32" s="68"/>
      <c r="G32" s="68"/>
      <c r="H32" s="68"/>
      <c r="I32" s="68"/>
      <c r="K32" s="191"/>
      <c r="L32" s="191"/>
      <c r="M32" s="191"/>
      <c r="N32" s="191"/>
      <c r="O32" s="191"/>
      <c r="P32" s="191"/>
      <c r="Q32" s="191"/>
      <c r="R32" s="191"/>
      <c r="S32" s="191"/>
      <c r="T32" s="191"/>
      <c r="U32" s="191"/>
      <c r="V32" s="191"/>
      <c r="W32" s="191"/>
      <c r="X32" s="191"/>
      <c r="Y32" s="191"/>
    </row>
    <row r="33" spans="11:25" ht="14.4" customHeight="1" x14ac:dyDescent="0.2">
      <c r="K33" s="191"/>
      <c r="L33" s="191"/>
      <c r="M33" s="191"/>
      <c r="N33" s="191"/>
      <c r="O33" s="191"/>
      <c r="P33" s="191"/>
      <c r="Q33" s="191"/>
      <c r="R33" s="191"/>
      <c r="S33" s="191"/>
      <c r="T33" s="191"/>
      <c r="U33" s="191"/>
      <c r="V33" s="191"/>
      <c r="W33" s="191"/>
      <c r="X33" s="191"/>
      <c r="Y33" s="191"/>
    </row>
    <row r="34" spans="11:25" ht="14.4" customHeight="1" x14ac:dyDescent="0.2">
      <c r="K34" s="191"/>
      <c r="L34" s="191"/>
      <c r="M34" s="191"/>
      <c r="N34" s="191"/>
      <c r="O34" s="191"/>
      <c r="P34" s="191"/>
      <c r="Q34" s="191"/>
      <c r="R34" s="191"/>
      <c r="S34" s="191"/>
      <c r="T34" s="191"/>
      <c r="U34" s="191"/>
      <c r="V34" s="191"/>
      <c r="W34" s="191"/>
      <c r="X34" s="191"/>
      <c r="Y34" s="191"/>
    </row>
    <row r="35" spans="11:25" ht="14.4" customHeight="1" x14ac:dyDescent="0.2">
      <c r="K35" s="191"/>
      <c r="L35" s="191"/>
      <c r="M35" s="191"/>
      <c r="N35" s="191"/>
      <c r="O35" s="191"/>
      <c r="P35" s="191"/>
      <c r="Q35" s="191"/>
      <c r="R35" s="191"/>
      <c r="S35" s="191"/>
      <c r="T35" s="191"/>
      <c r="U35" s="191"/>
      <c r="V35" s="191"/>
      <c r="W35" s="191"/>
      <c r="X35" s="191"/>
      <c r="Y35" s="191"/>
    </row>
    <row r="36" spans="11:25" ht="14.4" customHeight="1" x14ac:dyDescent="0.2">
      <c r="K36" s="191"/>
      <c r="L36" s="191"/>
      <c r="M36" s="191"/>
      <c r="N36" s="191"/>
      <c r="O36" s="191"/>
      <c r="P36" s="191"/>
      <c r="Q36" s="191"/>
      <c r="R36" s="191"/>
      <c r="S36" s="191"/>
      <c r="T36" s="191"/>
      <c r="U36" s="191"/>
      <c r="V36" s="191"/>
      <c r="W36" s="191"/>
      <c r="X36" s="191"/>
      <c r="Y36" s="191"/>
    </row>
    <row r="37" spans="11:25" ht="14.4" customHeight="1" x14ac:dyDescent="0.2">
      <c r="K37" s="191"/>
      <c r="L37" s="191"/>
      <c r="M37" s="191"/>
      <c r="N37" s="191"/>
      <c r="O37" s="191"/>
      <c r="P37" s="191"/>
      <c r="Q37" s="191"/>
      <c r="R37" s="191"/>
      <c r="S37" s="191"/>
      <c r="T37" s="191"/>
      <c r="U37" s="191"/>
      <c r="V37" s="191"/>
      <c r="W37" s="191"/>
      <c r="X37" s="191"/>
      <c r="Y37" s="191"/>
    </row>
    <row r="38" spans="11:25" ht="14.4" customHeight="1" x14ac:dyDescent="0.2">
      <c r="K38" s="191"/>
      <c r="L38" s="191"/>
      <c r="M38" s="191"/>
      <c r="N38" s="191"/>
      <c r="O38" s="191"/>
      <c r="P38" s="191"/>
      <c r="Q38" s="191"/>
      <c r="R38" s="191"/>
      <c r="S38" s="191"/>
      <c r="T38" s="191"/>
      <c r="U38" s="191"/>
      <c r="V38" s="191"/>
      <c r="W38" s="191"/>
      <c r="X38" s="191"/>
      <c r="Y38" s="191"/>
    </row>
    <row r="39" spans="11:25" ht="14.4" customHeight="1" x14ac:dyDescent="0.2">
      <c r="K39" s="191"/>
      <c r="L39" s="191"/>
      <c r="M39" s="191"/>
      <c r="N39" s="191"/>
      <c r="O39" s="191"/>
      <c r="P39" s="191"/>
      <c r="Q39" s="191"/>
      <c r="R39" s="191"/>
      <c r="S39" s="191"/>
      <c r="T39" s="191"/>
      <c r="U39" s="191"/>
      <c r="V39" s="191"/>
      <c r="W39" s="191"/>
      <c r="X39" s="191"/>
      <c r="Y39" s="191"/>
    </row>
    <row r="40" spans="11:25" ht="14.4" customHeight="1" x14ac:dyDescent="0.2">
      <c r="K40" s="191"/>
      <c r="L40" s="191"/>
      <c r="M40" s="191"/>
      <c r="N40" s="191"/>
      <c r="O40" s="191"/>
      <c r="P40" s="191"/>
      <c r="Q40" s="191"/>
      <c r="R40" s="191"/>
      <c r="S40" s="191"/>
      <c r="T40" s="191"/>
      <c r="U40" s="191"/>
      <c r="V40" s="191"/>
      <c r="W40" s="191"/>
      <c r="X40" s="191"/>
      <c r="Y40" s="191"/>
    </row>
    <row r="41" spans="11:25" ht="14.4" customHeight="1" x14ac:dyDescent="0.2">
      <c r="K41" s="191"/>
      <c r="L41" s="191"/>
      <c r="M41" s="191"/>
      <c r="N41" s="191"/>
      <c r="O41" s="191"/>
      <c r="P41" s="191"/>
      <c r="Q41" s="191"/>
      <c r="R41" s="191"/>
      <c r="S41" s="191"/>
      <c r="T41" s="191"/>
      <c r="U41" s="191"/>
      <c r="V41" s="191"/>
      <c r="W41" s="191"/>
      <c r="X41" s="191"/>
      <c r="Y41" s="191"/>
    </row>
    <row r="42" spans="11:25" ht="14.4" customHeight="1" x14ac:dyDescent="0.2">
      <c r="K42" s="191"/>
      <c r="L42" s="191"/>
      <c r="M42" s="191"/>
      <c r="N42" s="191"/>
      <c r="O42" s="191"/>
      <c r="P42" s="191"/>
      <c r="Q42" s="191"/>
      <c r="R42" s="191"/>
      <c r="S42" s="191"/>
      <c r="T42" s="191"/>
      <c r="U42" s="191"/>
      <c r="V42" s="191"/>
      <c r="W42" s="191"/>
      <c r="X42" s="191"/>
      <c r="Y42" s="191"/>
    </row>
    <row r="43" spans="11:25" ht="14.4" customHeight="1" x14ac:dyDescent="0.2">
      <c r="K43" s="191"/>
      <c r="L43" s="191"/>
      <c r="M43" s="191"/>
      <c r="N43" s="191"/>
      <c r="O43" s="191"/>
      <c r="P43" s="191"/>
      <c r="Q43" s="191"/>
      <c r="R43" s="191"/>
      <c r="S43" s="191"/>
      <c r="T43" s="191"/>
      <c r="U43" s="191"/>
      <c r="V43" s="191"/>
      <c r="W43" s="191"/>
      <c r="X43" s="191"/>
      <c r="Y43" s="191"/>
    </row>
    <row r="44" spans="11:25" ht="14.4" customHeight="1" x14ac:dyDescent="0.2">
      <c r="K44" s="191"/>
      <c r="L44" s="191"/>
      <c r="M44" s="191"/>
      <c r="N44" s="191"/>
      <c r="O44" s="191"/>
      <c r="P44" s="191"/>
      <c r="Q44" s="191"/>
      <c r="R44" s="191"/>
      <c r="S44" s="191"/>
      <c r="T44" s="191"/>
      <c r="U44" s="191"/>
      <c r="V44" s="191"/>
      <c r="W44" s="191"/>
      <c r="X44" s="191"/>
      <c r="Y44" s="191"/>
    </row>
    <row r="45" spans="11:25" ht="14.4" customHeight="1" x14ac:dyDescent="0.2">
      <c r="K45" s="191"/>
      <c r="L45" s="191"/>
      <c r="M45" s="191"/>
      <c r="N45" s="191"/>
      <c r="O45" s="191"/>
      <c r="P45" s="191"/>
      <c r="Q45" s="191"/>
      <c r="R45" s="191"/>
      <c r="S45" s="191"/>
      <c r="T45" s="191"/>
      <c r="U45" s="191"/>
      <c r="V45" s="191"/>
      <c r="W45" s="191"/>
      <c r="X45" s="191"/>
      <c r="Y45" s="191"/>
    </row>
    <row r="46" spans="11:25" ht="14.4" customHeight="1" x14ac:dyDescent="0.2">
      <c r="K46" s="191"/>
      <c r="L46" s="191"/>
      <c r="M46" s="191"/>
      <c r="N46" s="191"/>
      <c r="O46" s="191"/>
      <c r="P46" s="191"/>
      <c r="Q46" s="191"/>
      <c r="R46" s="191"/>
      <c r="S46" s="191"/>
      <c r="T46" s="191"/>
      <c r="U46" s="191"/>
      <c r="V46" s="191"/>
      <c r="W46" s="191"/>
      <c r="X46" s="191"/>
      <c r="Y46" s="191"/>
    </row>
    <row r="47" spans="11:25" ht="14.4" customHeight="1" x14ac:dyDescent="0.2">
      <c r="K47" s="191"/>
      <c r="L47" s="191"/>
      <c r="M47" s="191"/>
      <c r="N47" s="191"/>
      <c r="O47" s="191"/>
      <c r="P47" s="191"/>
      <c r="Q47" s="191"/>
      <c r="R47" s="191"/>
      <c r="S47" s="191"/>
      <c r="T47" s="191"/>
      <c r="U47" s="191"/>
      <c r="V47" s="191"/>
      <c r="W47" s="191"/>
      <c r="X47" s="191"/>
      <c r="Y47" s="191"/>
    </row>
    <row r="48" spans="11:25" ht="14.4" customHeight="1" x14ac:dyDescent="0.2">
      <c r="K48" s="191"/>
      <c r="L48" s="191"/>
      <c r="M48" s="191"/>
      <c r="N48" s="191"/>
      <c r="O48" s="191"/>
      <c r="P48" s="191"/>
      <c r="Q48" s="191"/>
      <c r="R48" s="191"/>
      <c r="S48" s="191"/>
      <c r="T48" s="191"/>
      <c r="U48" s="191"/>
      <c r="V48" s="191"/>
      <c r="W48" s="191"/>
      <c r="X48" s="191"/>
      <c r="Y48" s="191"/>
    </row>
    <row r="49" spans="11:25" ht="14.4" customHeight="1" x14ac:dyDescent="0.2">
      <c r="K49" s="191"/>
      <c r="L49" s="191"/>
      <c r="M49" s="191"/>
      <c r="N49" s="191"/>
      <c r="O49" s="191"/>
      <c r="P49" s="191"/>
      <c r="Q49" s="191"/>
      <c r="R49" s="191"/>
      <c r="S49" s="191"/>
      <c r="T49" s="191"/>
      <c r="U49" s="191"/>
      <c r="V49" s="191"/>
      <c r="W49" s="191"/>
      <c r="X49" s="191"/>
      <c r="Y49" s="191"/>
    </row>
    <row r="50" spans="11:25" ht="14.4" customHeight="1" x14ac:dyDescent="0.2">
      <c r="K50" s="191"/>
      <c r="L50" s="191"/>
      <c r="M50" s="191"/>
      <c r="N50" s="191"/>
      <c r="O50" s="191"/>
      <c r="P50" s="191"/>
      <c r="Q50" s="191"/>
      <c r="R50" s="191"/>
      <c r="S50" s="191"/>
      <c r="T50" s="191"/>
      <c r="U50" s="191"/>
      <c r="V50" s="191"/>
      <c r="W50" s="191"/>
      <c r="X50" s="191"/>
      <c r="Y50" s="191"/>
    </row>
  </sheetData>
  <sheetProtection password="C181" sheet="1" objects="1" scenarios="1"/>
  <mergeCells count="3">
    <mergeCell ref="B23:C23"/>
    <mergeCell ref="B24:C24"/>
    <mergeCell ref="F2:I2"/>
  </mergeCells>
  <phoneticPr fontId="16" type="noConversion"/>
  <printOptions horizontalCentered="1"/>
  <pageMargins left="0.25" right="0.25" top="0.35" bottom="0.35" header="0.5" footer="0.25"/>
  <pageSetup scale="97" orientation="landscape" r:id="rId1"/>
  <headerFooter alignWithMargins="0">
    <oddFooter>&amp;RPage 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0"/>
  <sheetViews>
    <sheetView workbookViewId="0">
      <selection activeCell="C17" sqref="C17"/>
    </sheetView>
  </sheetViews>
  <sheetFormatPr defaultColWidth="9.109375" defaultRowHeight="14.4" customHeight="1" x14ac:dyDescent="0.2"/>
  <cols>
    <col min="1" max="1" width="20.6640625" style="90" customWidth="1"/>
    <col min="2" max="2" width="14.6640625" style="90" customWidth="1"/>
    <col min="3" max="3" width="15.6640625" style="90" customWidth="1"/>
    <col min="4" max="9" width="14.6640625" style="90" customWidth="1"/>
    <col min="10" max="10" width="1.6640625" style="90" customWidth="1"/>
    <col min="11" max="11" width="20.5546875" style="90" customWidth="1"/>
    <col min="12" max="12" width="15.109375" style="90" customWidth="1"/>
    <col min="13" max="13" width="19.5546875" style="90" customWidth="1"/>
    <col min="14" max="18" width="15.109375" style="90" customWidth="1"/>
    <col min="19" max="16384" width="9.109375" style="90"/>
  </cols>
  <sheetData>
    <row r="1" spans="1:31" ht="14.4" customHeight="1" x14ac:dyDescent="0.25">
      <c r="A1" s="88" t="s">
        <v>21</v>
      </c>
      <c r="B1" s="89"/>
      <c r="C1" s="89"/>
      <c r="D1" s="89"/>
      <c r="E1" s="89"/>
      <c r="H1" s="80" t="s">
        <v>48</v>
      </c>
      <c r="I1" s="54" t="str">
        <f>'Basic Data Input'!B3</f>
        <v>84-0003</v>
      </c>
      <c r="J1" s="91" t="s">
        <v>0</v>
      </c>
      <c r="K1" s="254"/>
      <c r="L1" s="254"/>
      <c r="M1" s="254"/>
      <c r="N1" s="254"/>
      <c r="O1" s="254"/>
      <c r="P1" s="254"/>
      <c r="Q1" s="254"/>
      <c r="R1" s="254"/>
      <c r="S1" s="191"/>
      <c r="T1" s="191"/>
      <c r="U1" s="191"/>
      <c r="V1" s="191"/>
      <c r="W1" s="191"/>
      <c r="X1" s="191"/>
      <c r="Y1" s="191"/>
      <c r="Z1" s="191"/>
      <c r="AA1" s="191"/>
      <c r="AB1" s="191"/>
      <c r="AC1" s="191"/>
      <c r="AD1" s="191"/>
      <c r="AE1" s="191"/>
    </row>
    <row r="2" spans="1:31" ht="20.100000000000001" customHeight="1" thickBot="1" x14ac:dyDescent="0.3">
      <c r="A2" s="92"/>
      <c r="B2" s="92"/>
      <c r="C2" s="92"/>
      <c r="D2" s="92"/>
      <c r="E2" s="92"/>
      <c r="F2" s="798" t="str">
        <f>CONCATENATE('Basic Data Input'!$B$4)</f>
        <v>Stanton Community Schools</v>
      </c>
      <c r="G2" s="798"/>
      <c r="H2" s="798"/>
      <c r="I2" s="798"/>
      <c r="J2" s="90" t="s">
        <v>0</v>
      </c>
      <c r="K2" s="254"/>
      <c r="L2" s="254"/>
      <c r="M2" s="254"/>
      <c r="N2" s="254"/>
      <c r="O2" s="254"/>
      <c r="P2" s="254"/>
      <c r="Q2" s="254"/>
      <c r="R2" s="254"/>
      <c r="S2" s="191"/>
      <c r="T2" s="191"/>
      <c r="U2" s="191"/>
      <c r="V2" s="191"/>
      <c r="W2" s="191"/>
      <c r="X2" s="191"/>
      <c r="Y2" s="191"/>
      <c r="Z2" s="191"/>
      <c r="AA2" s="191"/>
      <c r="AB2" s="191"/>
      <c r="AC2" s="191"/>
      <c r="AD2" s="191"/>
      <c r="AE2" s="191"/>
    </row>
    <row r="3" spans="1:31" ht="18" customHeight="1" thickBot="1" x14ac:dyDescent="0.3">
      <c r="A3" s="394" t="s">
        <v>605</v>
      </c>
      <c r="B3" s="93"/>
      <c r="C3" s="93"/>
      <c r="D3" s="93"/>
      <c r="E3" s="94"/>
      <c r="F3" s="94"/>
      <c r="G3" s="94"/>
      <c r="H3" s="94"/>
      <c r="I3" s="95"/>
      <c r="J3" s="90" t="s">
        <v>0</v>
      </c>
      <c r="K3" s="254"/>
      <c r="L3" s="254"/>
      <c r="M3" s="254"/>
      <c r="N3" s="254"/>
      <c r="O3" s="254"/>
      <c r="P3" s="254"/>
      <c r="Q3" s="254"/>
      <c r="R3" s="254"/>
      <c r="S3" s="191"/>
      <c r="T3" s="191"/>
      <c r="U3" s="191"/>
      <c r="V3" s="191"/>
      <c r="W3" s="191"/>
      <c r="X3" s="191"/>
      <c r="Y3" s="191"/>
      <c r="Z3" s="191"/>
      <c r="AA3" s="191"/>
      <c r="AB3" s="191"/>
      <c r="AC3" s="191"/>
      <c r="AD3" s="191"/>
      <c r="AE3" s="191"/>
    </row>
    <row r="4" spans="1:31" ht="69.900000000000006" customHeight="1" thickBot="1" x14ac:dyDescent="0.3">
      <c r="A4" s="96" t="s">
        <v>0</v>
      </c>
      <c r="B4" s="97" t="s">
        <v>15</v>
      </c>
      <c r="C4" s="97" t="s">
        <v>44</v>
      </c>
      <c r="D4" s="97" t="s">
        <v>16</v>
      </c>
      <c r="E4" s="97" t="s">
        <v>45</v>
      </c>
      <c r="F4" s="97" t="s">
        <v>22</v>
      </c>
      <c r="G4" s="97" t="s">
        <v>30</v>
      </c>
      <c r="H4" s="97" t="s">
        <v>31</v>
      </c>
      <c r="I4" s="98" t="s">
        <v>36</v>
      </c>
      <c r="J4" s="99" t="s">
        <v>0</v>
      </c>
      <c r="K4" s="254"/>
      <c r="L4" s="254"/>
      <c r="M4" s="254"/>
      <c r="N4" s="254"/>
      <c r="O4" s="254"/>
      <c r="P4" s="254"/>
      <c r="Q4" s="254"/>
      <c r="R4" s="254"/>
      <c r="S4" s="191"/>
      <c r="T4" s="191"/>
      <c r="U4" s="191"/>
      <c r="V4" s="191"/>
      <c r="W4" s="191"/>
      <c r="X4" s="191"/>
      <c r="Y4" s="191"/>
      <c r="Z4" s="191"/>
      <c r="AA4" s="191"/>
      <c r="AB4" s="191"/>
      <c r="AC4" s="191"/>
      <c r="AD4" s="191"/>
      <c r="AE4" s="191"/>
    </row>
    <row r="5" spans="1:31" ht="24.9" hidden="1" customHeight="1" x14ac:dyDescent="0.25">
      <c r="A5" s="100"/>
      <c r="B5" s="101"/>
      <c r="C5" s="101"/>
      <c r="D5" s="101"/>
      <c r="E5" s="101"/>
      <c r="F5" s="101"/>
      <c r="G5" s="101"/>
      <c r="H5" s="101"/>
      <c r="I5" s="102"/>
      <c r="J5" s="90" t="s">
        <v>0</v>
      </c>
      <c r="K5" s="254"/>
      <c r="L5" s="254"/>
      <c r="M5" s="254"/>
      <c r="N5" s="254"/>
      <c r="O5" s="254"/>
      <c r="P5" s="254"/>
      <c r="Q5" s="254"/>
      <c r="R5" s="254"/>
      <c r="S5" s="191"/>
      <c r="T5" s="191"/>
      <c r="U5" s="191"/>
      <c r="V5" s="191"/>
      <c r="W5" s="191"/>
      <c r="X5" s="191"/>
      <c r="Y5" s="191"/>
      <c r="Z5" s="191"/>
      <c r="AA5" s="191"/>
      <c r="AB5" s="191"/>
      <c r="AC5" s="191"/>
      <c r="AD5" s="191"/>
      <c r="AE5" s="191"/>
    </row>
    <row r="6" spans="1:31" ht="20.100000000000001" customHeight="1" x14ac:dyDescent="0.25">
      <c r="A6" s="103" t="s">
        <v>2</v>
      </c>
      <c r="B6" s="324">
        <f>'General Fund-Page 2 of 3'!D9</f>
        <v>2433772</v>
      </c>
      <c r="C6" s="324">
        <f>'General Fund-Page 3 of 3'!D36</f>
        <v>4314077</v>
      </c>
      <c r="D6" s="324">
        <f>'General Fund-Page 3 of 3'!D37</f>
        <v>4207622</v>
      </c>
      <c r="E6" s="325">
        <f>ROUND(C6+D6,2)</f>
        <v>8521699</v>
      </c>
      <c r="F6" s="324">
        <f>'General Fund-Page 1 of 3'!D35</f>
        <v>772401</v>
      </c>
      <c r="G6" s="324">
        <f>'General Fund-Page 1 of 3'!D36</f>
        <v>4822073</v>
      </c>
      <c r="H6" s="326">
        <f>ROUND(F6+G6,2)</f>
        <v>5594474</v>
      </c>
      <c r="I6" s="345">
        <f>ROUND(E6-H6,2)</f>
        <v>2927225</v>
      </c>
      <c r="J6" s="90" t="s">
        <v>0</v>
      </c>
      <c r="K6" s="254"/>
      <c r="L6" s="254"/>
      <c r="M6" s="254"/>
      <c r="N6" s="254"/>
      <c r="O6" s="254"/>
      <c r="P6" s="254"/>
      <c r="Q6" s="254"/>
      <c r="R6" s="254"/>
      <c r="S6" s="191"/>
      <c r="T6" s="191"/>
      <c r="U6" s="191"/>
      <c r="V6" s="191"/>
      <c r="W6" s="191"/>
      <c r="X6" s="191"/>
      <c r="Y6" s="191"/>
      <c r="Z6" s="191"/>
      <c r="AA6" s="191"/>
      <c r="AB6" s="191"/>
      <c r="AC6" s="191"/>
      <c r="AD6" s="191"/>
      <c r="AE6" s="191"/>
    </row>
    <row r="7" spans="1:31" ht="20.100000000000001" customHeight="1" x14ac:dyDescent="0.25">
      <c r="A7" s="103" t="s">
        <v>5</v>
      </c>
      <c r="B7" s="324">
        <f>'Depreciation Fund'!D22</f>
        <v>456921</v>
      </c>
      <c r="C7" s="324">
        <f>'Depreciation Fund'!D31</f>
        <v>466921</v>
      </c>
      <c r="D7" s="328"/>
      <c r="E7" s="325">
        <f t="shared" ref="E7:E17" si="0">ROUND(C7+D7,2)</f>
        <v>466921</v>
      </c>
      <c r="F7" s="328"/>
      <c r="G7" s="328"/>
      <c r="H7" s="324">
        <f>'Depreciation Fund'!D16</f>
        <v>35950</v>
      </c>
      <c r="I7" s="345">
        <f t="shared" ref="I7:I17" si="1">ROUND(E7-H7,2)</f>
        <v>430971</v>
      </c>
      <c r="J7" s="90" t="s">
        <v>0</v>
      </c>
      <c r="K7" s="254"/>
      <c r="L7" s="254"/>
      <c r="M7" s="254"/>
      <c r="N7" s="254"/>
      <c r="O7" s="254"/>
      <c r="P7" s="254"/>
      <c r="Q7" s="254"/>
      <c r="R7" s="254"/>
      <c r="S7" s="191"/>
      <c r="T7" s="191"/>
      <c r="U7" s="191"/>
      <c r="V7" s="191"/>
      <c r="W7" s="191"/>
      <c r="X7" s="191"/>
      <c r="Y7" s="191"/>
      <c r="Z7" s="191"/>
      <c r="AA7" s="191"/>
      <c r="AB7" s="191"/>
      <c r="AC7" s="191"/>
      <c r="AD7" s="191"/>
      <c r="AE7" s="191"/>
    </row>
    <row r="8" spans="1:31" ht="20.100000000000001" customHeight="1" x14ac:dyDescent="0.25">
      <c r="A8" s="103" t="s">
        <v>6</v>
      </c>
      <c r="B8" s="324">
        <f>'Employee Benefit Fund'!D23</f>
        <v>0</v>
      </c>
      <c r="C8" s="324">
        <f>'Employee Benefit Fund'!D32</f>
        <v>0</v>
      </c>
      <c r="D8" s="328"/>
      <c r="E8" s="325">
        <f t="shared" si="0"/>
        <v>0</v>
      </c>
      <c r="F8" s="328"/>
      <c r="G8" s="328"/>
      <c r="H8" s="324">
        <f>'Employee Benefit Fund'!D16</f>
        <v>0</v>
      </c>
      <c r="I8" s="345">
        <f t="shared" si="1"/>
        <v>0</v>
      </c>
      <c r="K8" s="254"/>
      <c r="L8" s="254"/>
      <c r="M8" s="254"/>
      <c r="N8" s="254"/>
      <c r="O8" s="254"/>
      <c r="P8" s="254"/>
      <c r="Q8" s="254"/>
      <c r="R8" s="254"/>
      <c r="S8" s="191"/>
      <c r="T8" s="191"/>
      <c r="U8" s="191"/>
      <c r="V8" s="191"/>
      <c r="W8" s="191"/>
      <c r="X8" s="191"/>
      <c r="Y8" s="191"/>
      <c r="Z8" s="191"/>
      <c r="AA8" s="191"/>
      <c r="AB8" s="191"/>
      <c r="AC8" s="191"/>
      <c r="AD8" s="191"/>
      <c r="AE8" s="191"/>
    </row>
    <row r="9" spans="1:31" ht="20.100000000000001" customHeight="1" x14ac:dyDescent="0.25">
      <c r="A9" s="103" t="s">
        <v>7</v>
      </c>
      <c r="B9" s="324">
        <f>'Contingency Fund'!D18</f>
        <v>0</v>
      </c>
      <c r="C9" s="324">
        <f>'Contingency Fund'!D25</f>
        <v>0</v>
      </c>
      <c r="D9" s="328"/>
      <c r="E9" s="325">
        <f t="shared" si="0"/>
        <v>0</v>
      </c>
      <c r="F9" s="328"/>
      <c r="G9" s="328"/>
      <c r="H9" s="324">
        <f>'Contingency Fund'!D12</f>
        <v>0</v>
      </c>
      <c r="I9" s="345">
        <f t="shared" si="1"/>
        <v>0</v>
      </c>
      <c r="J9" s="90" t="s">
        <v>0</v>
      </c>
      <c r="K9" s="254"/>
      <c r="L9" s="254"/>
      <c r="M9" s="254"/>
      <c r="N9" s="254"/>
      <c r="O9" s="254"/>
      <c r="P9" s="254"/>
      <c r="Q9" s="254"/>
      <c r="R9" s="254"/>
      <c r="S9" s="191"/>
      <c r="T9" s="191"/>
      <c r="U9" s="191"/>
      <c r="V9" s="191"/>
      <c r="W9" s="191"/>
      <c r="X9" s="191"/>
      <c r="Y9" s="191"/>
      <c r="Z9" s="191"/>
      <c r="AA9" s="191"/>
      <c r="AB9" s="191"/>
      <c r="AC9" s="191"/>
      <c r="AD9" s="191"/>
      <c r="AE9" s="191"/>
    </row>
    <row r="10" spans="1:31" ht="20.100000000000001" customHeight="1" x14ac:dyDescent="0.25">
      <c r="A10" s="103" t="s">
        <v>8</v>
      </c>
      <c r="B10" s="324">
        <f>'Activities Fund'!D23</f>
        <v>114129</v>
      </c>
      <c r="C10" s="324">
        <f>'Activities Fund'!D32</f>
        <v>388603</v>
      </c>
      <c r="D10" s="328"/>
      <c r="E10" s="325">
        <f t="shared" si="0"/>
        <v>388603</v>
      </c>
      <c r="F10" s="328"/>
      <c r="G10" s="328"/>
      <c r="H10" s="324">
        <f>'Activities Fund'!D16</f>
        <v>275162</v>
      </c>
      <c r="I10" s="345">
        <f t="shared" si="1"/>
        <v>113441</v>
      </c>
      <c r="J10" s="90" t="s">
        <v>0</v>
      </c>
      <c r="K10" s="254"/>
      <c r="L10" s="254"/>
      <c r="M10" s="254"/>
      <c r="N10" s="254"/>
      <c r="O10" s="254"/>
      <c r="P10" s="254"/>
      <c r="Q10" s="254"/>
      <c r="R10" s="254"/>
      <c r="S10" s="191"/>
      <c r="T10" s="191"/>
      <c r="U10" s="191"/>
      <c r="V10" s="191"/>
      <c r="W10" s="191"/>
      <c r="X10" s="191"/>
      <c r="Y10" s="191"/>
      <c r="Z10" s="191"/>
      <c r="AA10" s="191"/>
      <c r="AB10" s="191"/>
      <c r="AC10" s="191"/>
      <c r="AD10" s="191"/>
      <c r="AE10" s="191"/>
    </row>
    <row r="11" spans="1:31" ht="20.100000000000001" customHeight="1" x14ac:dyDescent="0.25">
      <c r="A11" s="103" t="s">
        <v>9</v>
      </c>
      <c r="B11" s="324">
        <f>'School Nutrition Fund'!D23</f>
        <v>51209</v>
      </c>
      <c r="C11" s="324">
        <f>'School Nutrition Fund'!D37</f>
        <v>345357</v>
      </c>
      <c r="D11" s="328"/>
      <c r="E11" s="325">
        <f t="shared" si="0"/>
        <v>345357</v>
      </c>
      <c r="F11" s="328"/>
      <c r="G11" s="328"/>
      <c r="H11" s="324">
        <f>'School Nutrition Fund'!D16</f>
        <v>274572</v>
      </c>
      <c r="I11" s="345">
        <f t="shared" si="1"/>
        <v>70785</v>
      </c>
      <c r="J11" s="90" t="s">
        <v>0</v>
      </c>
      <c r="K11" s="254"/>
      <c r="L11" s="254"/>
      <c r="M11" s="254"/>
      <c r="N11" s="254"/>
      <c r="O11" s="254"/>
      <c r="P11" s="254"/>
      <c r="Q11" s="254"/>
      <c r="R11" s="254"/>
      <c r="S11" s="191"/>
      <c r="T11" s="191"/>
      <c r="U11" s="191"/>
      <c r="V11" s="191"/>
      <c r="W11" s="191"/>
      <c r="X11" s="191"/>
      <c r="Y11" s="191"/>
      <c r="Z11" s="191"/>
      <c r="AA11" s="191"/>
      <c r="AB11" s="191"/>
      <c r="AC11" s="191"/>
      <c r="AD11" s="191"/>
      <c r="AE11" s="191"/>
    </row>
    <row r="12" spans="1:31" ht="20.100000000000001" customHeight="1" x14ac:dyDescent="0.25">
      <c r="A12" s="103" t="s">
        <v>3</v>
      </c>
      <c r="B12" s="324">
        <f>'Bond Fund'!D20</f>
        <v>53981</v>
      </c>
      <c r="C12" s="324">
        <f>'Bond Fund'!D36</f>
        <v>54044</v>
      </c>
      <c r="D12" s="324">
        <f>'Bond Fund'!D37</f>
        <v>1791</v>
      </c>
      <c r="E12" s="325">
        <f t="shared" si="0"/>
        <v>55835</v>
      </c>
      <c r="F12" s="328"/>
      <c r="G12" s="328"/>
      <c r="H12" s="324">
        <f>'Bond Fund'!D12</f>
        <v>0</v>
      </c>
      <c r="I12" s="345">
        <f t="shared" si="1"/>
        <v>55835</v>
      </c>
      <c r="K12" s="254"/>
      <c r="L12" s="254"/>
      <c r="M12" s="254"/>
      <c r="N12" s="254"/>
      <c r="O12" s="254"/>
      <c r="P12" s="254"/>
      <c r="Q12" s="254"/>
      <c r="R12" s="254"/>
      <c r="S12" s="191"/>
      <c r="T12" s="191"/>
      <c r="U12" s="191"/>
      <c r="V12" s="191"/>
      <c r="W12" s="191"/>
      <c r="X12" s="191"/>
      <c r="Y12" s="191"/>
      <c r="Z12" s="191"/>
      <c r="AA12" s="191"/>
      <c r="AB12" s="191"/>
      <c r="AC12" s="191"/>
      <c r="AD12" s="191"/>
      <c r="AE12" s="191"/>
    </row>
    <row r="13" spans="1:31" ht="20.100000000000001" customHeight="1" x14ac:dyDescent="0.25">
      <c r="A13" s="103" t="s">
        <v>4</v>
      </c>
      <c r="B13" s="324">
        <f>'Special Building Fund'!D21</f>
        <v>299711</v>
      </c>
      <c r="C13" s="324">
        <f>'Special Building Fund'!D40</f>
        <v>309878</v>
      </c>
      <c r="D13" s="324">
        <f>'Special Building Fund'!D41</f>
        <v>146496</v>
      </c>
      <c r="E13" s="325">
        <f t="shared" si="0"/>
        <v>456374</v>
      </c>
      <c r="F13" s="328"/>
      <c r="G13" s="328"/>
      <c r="H13" s="324">
        <f>'Special Building Fund'!D14</f>
        <v>444838</v>
      </c>
      <c r="I13" s="345">
        <f t="shared" si="1"/>
        <v>11536</v>
      </c>
      <c r="J13" s="90" t="s">
        <v>0</v>
      </c>
      <c r="K13" s="254"/>
      <c r="L13" s="254"/>
      <c r="M13" s="254"/>
      <c r="N13" s="254"/>
      <c r="O13" s="254"/>
      <c r="P13" s="254"/>
      <c r="Q13" s="254"/>
      <c r="R13" s="254"/>
      <c r="S13" s="191"/>
      <c r="T13" s="191"/>
      <c r="U13" s="191"/>
      <c r="V13" s="191"/>
      <c r="W13" s="191"/>
      <c r="X13" s="191"/>
      <c r="Y13" s="191"/>
      <c r="Z13" s="191"/>
      <c r="AA13" s="191"/>
      <c r="AB13" s="191"/>
      <c r="AC13" s="191"/>
      <c r="AD13" s="191"/>
      <c r="AE13" s="191"/>
    </row>
    <row r="14" spans="1:31" ht="36.9" customHeight="1" x14ac:dyDescent="0.25">
      <c r="A14" s="176" t="s">
        <v>349</v>
      </c>
      <c r="B14" s="324">
        <f>'Qualified Cap Purpose'!D20</f>
        <v>885297</v>
      </c>
      <c r="C14" s="324">
        <f>'Qualified Cap Purpose'!D36</f>
        <v>1100399</v>
      </c>
      <c r="D14" s="324">
        <f>'Qualified Cap Purpose'!D37</f>
        <v>216306</v>
      </c>
      <c r="E14" s="325">
        <f t="shared" si="0"/>
        <v>1316705</v>
      </c>
      <c r="F14" s="328"/>
      <c r="G14" s="328"/>
      <c r="H14" s="324">
        <f>'Qualified Cap Purpose'!D12</f>
        <v>1106686</v>
      </c>
      <c r="I14" s="345">
        <f t="shared" si="1"/>
        <v>210019</v>
      </c>
      <c r="J14" s="90" t="s">
        <v>0</v>
      </c>
      <c r="K14" s="254"/>
      <c r="L14" s="254"/>
      <c r="M14" s="254"/>
      <c r="N14" s="254"/>
      <c r="O14" s="254"/>
      <c r="P14" s="254"/>
      <c r="Q14" s="254"/>
      <c r="R14" s="254"/>
      <c r="S14" s="191"/>
      <c r="T14" s="191"/>
      <c r="U14" s="191"/>
      <c r="V14" s="191"/>
      <c r="W14" s="191"/>
      <c r="X14" s="191"/>
      <c r="Y14" s="191"/>
      <c r="Z14" s="191"/>
      <c r="AA14" s="191"/>
      <c r="AB14" s="191"/>
      <c r="AC14" s="191"/>
      <c r="AD14" s="191"/>
      <c r="AE14" s="191"/>
    </row>
    <row r="15" spans="1:31" ht="20.100000000000001" customHeight="1" x14ac:dyDescent="0.25">
      <c r="A15" s="103" t="s">
        <v>10</v>
      </c>
      <c r="B15" s="324">
        <f>'Cooperative Fund'!D25</f>
        <v>0</v>
      </c>
      <c r="C15" s="324">
        <f>'Cooperative Fund'!D40</f>
        <v>0</v>
      </c>
      <c r="D15" s="328"/>
      <c r="E15" s="325">
        <f t="shared" si="0"/>
        <v>0</v>
      </c>
      <c r="F15" s="328"/>
      <c r="G15" s="328"/>
      <c r="H15" s="324">
        <f>'Cooperative Fund'!D18</f>
        <v>0</v>
      </c>
      <c r="I15" s="345">
        <f t="shared" si="1"/>
        <v>0</v>
      </c>
      <c r="J15" s="90" t="s">
        <v>0</v>
      </c>
      <c r="K15" s="254"/>
      <c r="L15" s="254"/>
      <c r="M15" s="254"/>
      <c r="N15" s="254"/>
      <c r="O15" s="254"/>
      <c r="P15" s="254"/>
      <c r="Q15" s="254"/>
      <c r="R15" s="254"/>
      <c r="S15" s="191"/>
      <c r="T15" s="191"/>
      <c r="U15" s="191"/>
      <c r="V15" s="191"/>
      <c r="W15" s="191"/>
      <c r="X15" s="191"/>
      <c r="Y15" s="191"/>
      <c r="Z15" s="191"/>
      <c r="AA15" s="191"/>
      <c r="AB15" s="191"/>
      <c r="AC15" s="191"/>
      <c r="AD15" s="191"/>
      <c r="AE15" s="191"/>
    </row>
    <row r="16" spans="1:31" ht="20.100000000000001" customHeight="1" x14ac:dyDescent="0.25">
      <c r="A16" s="194" t="s">
        <v>348</v>
      </c>
      <c r="B16" s="342">
        <f>'Student Fee Fund'!D25</f>
        <v>4863</v>
      </c>
      <c r="C16" s="342">
        <f>'Student Fee Fund'!D38</f>
        <v>15175</v>
      </c>
      <c r="D16" s="328"/>
      <c r="E16" s="325">
        <f>ROUND(C16+D16,2)</f>
        <v>15175</v>
      </c>
      <c r="F16" s="328"/>
      <c r="G16" s="328"/>
      <c r="H16" s="342">
        <f>'Student Fee Fund'!D18</f>
        <v>12579</v>
      </c>
      <c r="I16" s="345">
        <f t="shared" si="1"/>
        <v>2596</v>
      </c>
      <c r="K16" s="254"/>
      <c r="L16" s="254"/>
      <c r="M16" s="254"/>
      <c r="N16" s="254"/>
      <c r="O16" s="254"/>
      <c r="P16" s="254"/>
      <c r="Q16" s="254"/>
      <c r="R16" s="254"/>
      <c r="S16" s="191"/>
      <c r="T16" s="191"/>
      <c r="U16" s="191"/>
      <c r="V16" s="191"/>
      <c r="W16" s="191"/>
      <c r="X16" s="191"/>
      <c r="Y16" s="191"/>
      <c r="Z16" s="191"/>
      <c r="AA16" s="191"/>
      <c r="AB16" s="191"/>
      <c r="AC16" s="191"/>
      <c r="AD16" s="191"/>
      <c r="AE16" s="191"/>
    </row>
    <row r="17" spans="1:31" ht="20.100000000000001" customHeight="1" x14ac:dyDescent="0.25">
      <c r="A17" s="163"/>
      <c r="B17" s="342"/>
      <c r="C17" s="342"/>
      <c r="D17" s="328"/>
      <c r="E17" s="325">
        <f t="shared" si="0"/>
        <v>0</v>
      </c>
      <c r="F17" s="328"/>
      <c r="G17" s="328"/>
      <c r="H17" s="342"/>
      <c r="I17" s="345">
        <f t="shared" si="1"/>
        <v>0</v>
      </c>
      <c r="K17" s="254"/>
      <c r="L17" s="254"/>
      <c r="M17" s="254"/>
      <c r="N17" s="254"/>
      <c r="O17" s="254"/>
      <c r="P17" s="254"/>
      <c r="Q17" s="254"/>
      <c r="R17" s="254"/>
      <c r="S17" s="191"/>
      <c r="T17" s="191"/>
      <c r="U17" s="191"/>
      <c r="V17" s="191"/>
      <c r="W17" s="191"/>
      <c r="X17" s="191"/>
      <c r="Y17" s="191"/>
      <c r="Z17" s="191"/>
      <c r="AA17" s="191"/>
      <c r="AB17" s="191"/>
      <c r="AC17" s="191"/>
      <c r="AD17" s="191"/>
      <c r="AE17" s="191"/>
    </row>
    <row r="18" spans="1:31" ht="20.100000000000001" customHeight="1" thickBot="1" x14ac:dyDescent="0.3">
      <c r="A18" s="104" t="s">
        <v>11</v>
      </c>
      <c r="B18" s="346">
        <f>SUM(B6:B17)</f>
        <v>4299883</v>
      </c>
      <c r="C18" s="331">
        <f t="shared" ref="C18:I18" si="2">SUM(C6:C17)</f>
        <v>6994454</v>
      </c>
      <c r="D18" s="331">
        <f t="shared" si="2"/>
        <v>4572215</v>
      </c>
      <c r="E18" s="347">
        <f t="shared" si="2"/>
        <v>11566669</v>
      </c>
      <c r="F18" s="331">
        <f t="shared" si="2"/>
        <v>772401</v>
      </c>
      <c r="G18" s="331">
        <f t="shared" si="2"/>
        <v>4822073</v>
      </c>
      <c r="H18" s="331">
        <f t="shared" si="2"/>
        <v>7744261</v>
      </c>
      <c r="I18" s="344">
        <f t="shared" si="2"/>
        <v>3822408</v>
      </c>
      <c r="J18" s="90" t="s">
        <v>0</v>
      </c>
      <c r="K18" s="254"/>
      <c r="L18" s="254"/>
      <c r="M18" s="254"/>
      <c r="N18" s="254"/>
      <c r="O18" s="254"/>
      <c r="P18" s="254"/>
      <c r="Q18" s="254"/>
      <c r="R18" s="254"/>
      <c r="S18" s="191"/>
      <c r="T18" s="191"/>
      <c r="U18" s="191"/>
      <c r="V18" s="191"/>
      <c r="W18" s="191"/>
      <c r="X18" s="191"/>
      <c r="Y18" s="191"/>
      <c r="Z18" s="191"/>
      <c r="AA18" s="191"/>
      <c r="AB18" s="191"/>
      <c r="AC18" s="191"/>
      <c r="AD18" s="191"/>
      <c r="AE18" s="191"/>
    </row>
    <row r="19" spans="1:31" ht="14.4" customHeight="1" x14ac:dyDescent="0.2">
      <c r="K19" s="191"/>
      <c r="L19" s="191"/>
      <c r="M19" s="191"/>
      <c r="N19" s="191"/>
      <c r="O19" s="191"/>
      <c r="P19" s="191"/>
      <c r="Q19" s="191"/>
      <c r="R19" s="191"/>
      <c r="S19" s="191"/>
      <c r="T19" s="191"/>
      <c r="U19" s="191"/>
      <c r="V19" s="191"/>
      <c r="W19" s="191"/>
      <c r="X19" s="191"/>
      <c r="Y19" s="191"/>
      <c r="Z19" s="191"/>
      <c r="AA19" s="191"/>
      <c r="AB19" s="191"/>
      <c r="AC19" s="191"/>
      <c r="AD19" s="191"/>
      <c r="AE19" s="191"/>
    </row>
    <row r="20" spans="1:31" s="22" customFormat="1" ht="14.4" customHeight="1" x14ac:dyDescent="0.25">
      <c r="K20" s="254"/>
      <c r="L20" s="254"/>
      <c r="M20" s="254"/>
      <c r="N20" s="254"/>
      <c r="O20" s="254"/>
      <c r="P20" s="254"/>
      <c r="Q20" s="254"/>
      <c r="R20" s="254"/>
      <c r="S20" s="254"/>
      <c r="T20" s="254"/>
      <c r="U20" s="254"/>
      <c r="V20" s="254"/>
      <c r="W20" s="254"/>
      <c r="X20" s="254"/>
      <c r="Y20" s="254"/>
      <c r="Z20" s="254"/>
      <c r="AA20" s="254"/>
      <c r="AB20" s="254"/>
      <c r="AC20" s="254"/>
      <c r="AD20" s="254"/>
      <c r="AE20" s="254"/>
    </row>
    <row r="21" spans="1:31" ht="14.4" customHeight="1" x14ac:dyDescent="0.2">
      <c r="A21" s="181" t="s">
        <v>396</v>
      </c>
      <c r="K21" s="191"/>
      <c r="L21" s="191"/>
      <c r="M21" s="191"/>
      <c r="N21" s="191"/>
      <c r="O21" s="191"/>
      <c r="P21" s="191"/>
      <c r="Q21" s="191"/>
      <c r="R21" s="191"/>
      <c r="S21" s="191"/>
      <c r="T21" s="191"/>
      <c r="U21" s="191"/>
      <c r="V21" s="191"/>
      <c r="W21" s="191"/>
      <c r="X21" s="191"/>
      <c r="Y21" s="191"/>
      <c r="Z21" s="191"/>
      <c r="AA21" s="191"/>
      <c r="AB21" s="191"/>
      <c r="AC21" s="191"/>
      <c r="AD21" s="191"/>
      <c r="AE21" s="191"/>
    </row>
    <row r="22" spans="1:31" ht="14.4" customHeight="1" thickBot="1" x14ac:dyDescent="0.25">
      <c r="K22" s="191"/>
      <c r="L22" s="191"/>
      <c r="M22" s="191"/>
      <c r="N22" s="191"/>
      <c r="O22" s="191"/>
      <c r="P22" s="191"/>
      <c r="Q22" s="191"/>
      <c r="R22" s="191"/>
      <c r="S22" s="191"/>
      <c r="T22" s="191"/>
      <c r="U22" s="191"/>
      <c r="V22" s="191"/>
      <c r="W22" s="191"/>
      <c r="X22" s="191"/>
      <c r="Y22" s="191"/>
      <c r="Z22" s="191"/>
      <c r="AA22" s="191"/>
      <c r="AB22" s="191"/>
      <c r="AC22" s="191"/>
      <c r="AD22" s="191"/>
      <c r="AE22" s="191"/>
    </row>
    <row r="23" spans="1:31" s="191" customFormat="1" ht="18" customHeight="1" thickBot="1" x14ac:dyDescent="0.25">
      <c r="A23" s="90"/>
      <c r="B23" s="799" t="s">
        <v>330</v>
      </c>
      <c r="C23" s="800"/>
      <c r="D23" s="90"/>
      <c r="E23" s="90"/>
      <c r="F23" s="90"/>
      <c r="G23" s="90"/>
      <c r="H23" s="90"/>
      <c r="I23" s="90"/>
      <c r="J23" s="90"/>
    </row>
    <row r="24" spans="1:31" s="191" customFormat="1" ht="18" customHeight="1" thickBot="1" x14ac:dyDescent="0.25">
      <c r="A24" s="90"/>
      <c r="B24" s="812">
        <f>'General Fund-Page 2 of 3'!D13</f>
        <v>191679</v>
      </c>
      <c r="C24" s="814"/>
      <c r="D24" s="90"/>
      <c r="E24" s="90"/>
      <c r="F24" s="90"/>
      <c r="G24" s="90"/>
      <c r="H24" s="90"/>
      <c r="I24" s="90"/>
      <c r="J24" s="90"/>
    </row>
    <row r="25" spans="1:31" ht="14.4" customHeight="1" x14ac:dyDescent="0.2">
      <c r="K25" s="191"/>
      <c r="L25" s="191"/>
      <c r="M25" s="191"/>
      <c r="N25" s="191"/>
      <c r="O25" s="191"/>
      <c r="P25" s="191"/>
      <c r="Q25" s="191"/>
      <c r="R25" s="191"/>
      <c r="S25" s="191"/>
      <c r="T25" s="191"/>
      <c r="U25" s="191"/>
      <c r="V25" s="191"/>
      <c r="W25" s="191"/>
      <c r="X25" s="191"/>
      <c r="Y25" s="191"/>
      <c r="Z25" s="191"/>
      <c r="AA25" s="191"/>
      <c r="AB25" s="191"/>
      <c r="AC25" s="191"/>
      <c r="AD25" s="191"/>
      <c r="AE25" s="191"/>
    </row>
    <row r="26" spans="1:31" ht="14.4" customHeight="1" x14ac:dyDescent="0.2">
      <c r="K26" s="191"/>
      <c r="L26" s="191"/>
      <c r="M26" s="191"/>
      <c r="N26" s="191"/>
      <c r="O26" s="191"/>
      <c r="P26" s="191"/>
      <c r="Q26" s="191"/>
      <c r="R26" s="191"/>
      <c r="S26" s="191"/>
      <c r="T26" s="191"/>
      <c r="U26" s="191"/>
      <c r="V26" s="191"/>
      <c r="W26" s="191"/>
      <c r="X26" s="191"/>
      <c r="Y26" s="191"/>
      <c r="Z26" s="191"/>
      <c r="AA26" s="191"/>
      <c r="AB26" s="191"/>
      <c r="AC26" s="191"/>
      <c r="AD26" s="191"/>
      <c r="AE26" s="191"/>
    </row>
    <row r="27" spans="1:31" ht="14.4" customHeight="1" x14ac:dyDescent="0.2">
      <c r="K27" s="191"/>
      <c r="L27" s="191"/>
      <c r="M27" s="191"/>
      <c r="N27" s="191"/>
      <c r="O27" s="191"/>
      <c r="P27" s="191"/>
      <c r="Q27" s="191"/>
      <c r="R27" s="191"/>
      <c r="S27" s="191"/>
      <c r="T27" s="191"/>
      <c r="U27" s="191"/>
      <c r="V27" s="191"/>
      <c r="W27" s="191"/>
      <c r="X27" s="191"/>
      <c r="Y27" s="191"/>
      <c r="Z27" s="191"/>
      <c r="AA27" s="191"/>
      <c r="AB27" s="191"/>
      <c r="AC27" s="191"/>
      <c r="AD27" s="191"/>
      <c r="AE27" s="191"/>
    </row>
    <row r="28" spans="1:31" ht="14.4" customHeight="1" x14ac:dyDescent="0.2">
      <c r="K28" s="191"/>
      <c r="L28" s="191"/>
      <c r="M28" s="191"/>
      <c r="N28" s="191"/>
      <c r="O28" s="191"/>
      <c r="P28" s="191"/>
      <c r="Q28" s="191"/>
      <c r="R28" s="191"/>
      <c r="S28" s="191"/>
      <c r="T28" s="191"/>
      <c r="U28" s="191"/>
      <c r="V28" s="191"/>
      <c r="W28" s="191"/>
      <c r="X28" s="191"/>
      <c r="Y28" s="191"/>
      <c r="Z28" s="191"/>
      <c r="AA28" s="191"/>
      <c r="AB28" s="191"/>
      <c r="AC28" s="191"/>
      <c r="AD28" s="191"/>
      <c r="AE28" s="191"/>
    </row>
    <row r="29" spans="1:31" ht="14.4" customHeight="1" x14ac:dyDescent="0.2">
      <c r="K29" s="191"/>
      <c r="L29" s="191"/>
      <c r="M29" s="191"/>
      <c r="N29" s="191"/>
      <c r="O29" s="191"/>
      <c r="P29" s="191"/>
      <c r="Q29" s="191"/>
      <c r="R29" s="191"/>
      <c r="S29" s="191"/>
      <c r="T29" s="191"/>
      <c r="U29" s="191"/>
      <c r="V29" s="191"/>
      <c r="W29" s="191"/>
      <c r="X29" s="191"/>
      <c r="Y29" s="191"/>
      <c r="Z29" s="191"/>
      <c r="AA29" s="191"/>
      <c r="AB29" s="191"/>
      <c r="AC29" s="191"/>
      <c r="AD29" s="191"/>
      <c r="AE29" s="191"/>
    </row>
    <row r="30" spans="1:31" ht="14.4" customHeight="1" x14ac:dyDescent="0.2">
      <c r="A30" s="92"/>
      <c r="B30" s="92"/>
      <c r="C30" s="92"/>
      <c r="D30" s="92"/>
      <c r="E30" s="92"/>
      <c r="F30" s="92"/>
      <c r="G30" s="92"/>
      <c r="H30" s="92"/>
      <c r="I30" s="92"/>
      <c r="K30" s="191"/>
      <c r="L30" s="191"/>
      <c r="M30" s="191"/>
      <c r="N30" s="191"/>
      <c r="O30" s="191"/>
      <c r="P30" s="191"/>
      <c r="Q30" s="191"/>
      <c r="R30" s="191"/>
      <c r="S30" s="191"/>
      <c r="T30" s="191"/>
      <c r="U30" s="191"/>
      <c r="V30" s="191"/>
      <c r="W30" s="191"/>
      <c r="X30" s="191"/>
      <c r="Y30" s="191"/>
      <c r="Z30" s="191"/>
      <c r="AA30" s="191"/>
      <c r="AB30" s="191"/>
      <c r="AC30" s="191"/>
      <c r="AD30" s="191"/>
      <c r="AE30" s="191"/>
    </row>
    <row r="31" spans="1:31" ht="14.4" customHeight="1" x14ac:dyDescent="0.2">
      <c r="A31" s="92"/>
      <c r="B31" s="92"/>
      <c r="C31" s="92"/>
      <c r="D31" s="92"/>
      <c r="E31" s="92"/>
      <c r="F31" s="92"/>
      <c r="G31" s="92"/>
      <c r="H31" s="92"/>
      <c r="I31" s="92"/>
      <c r="K31" s="191"/>
      <c r="L31" s="191"/>
      <c r="M31" s="191"/>
      <c r="N31" s="191"/>
      <c r="O31" s="191"/>
      <c r="P31" s="191"/>
      <c r="Q31" s="191"/>
      <c r="R31" s="191"/>
      <c r="S31" s="191"/>
      <c r="T31" s="191"/>
      <c r="U31" s="191"/>
      <c r="V31" s="191"/>
      <c r="W31" s="191"/>
      <c r="X31" s="191"/>
      <c r="Y31" s="191"/>
      <c r="Z31" s="191"/>
      <c r="AA31" s="191"/>
      <c r="AB31" s="191"/>
      <c r="AC31" s="191"/>
      <c r="AD31" s="191"/>
      <c r="AE31" s="191"/>
    </row>
    <row r="32" spans="1:31" ht="15.75" customHeight="1" x14ac:dyDescent="0.3">
      <c r="A32" s="68"/>
      <c r="B32" s="86"/>
      <c r="C32" s="68"/>
      <c r="D32" s="68"/>
      <c r="E32" s="68"/>
      <c r="F32" s="68"/>
      <c r="G32" s="68"/>
      <c r="H32" s="68"/>
      <c r="I32" s="87"/>
      <c r="K32" s="191"/>
      <c r="L32" s="191"/>
      <c r="M32" s="191"/>
      <c r="N32" s="191"/>
      <c r="O32" s="191"/>
      <c r="P32" s="191"/>
      <c r="Q32" s="191"/>
      <c r="R32" s="191"/>
      <c r="S32" s="191"/>
      <c r="T32" s="191"/>
      <c r="U32" s="191"/>
      <c r="V32" s="191"/>
      <c r="W32" s="191"/>
      <c r="X32" s="191"/>
      <c r="Y32" s="191"/>
      <c r="Z32" s="191"/>
      <c r="AA32" s="191"/>
      <c r="AB32" s="191"/>
      <c r="AC32" s="191"/>
      <c r="AD32" s="191"/>
      <c r="AE32" s="191"/>
    </row>
    <row r="33" spans="11:31" ht="14.4" customHeight="1" x14ac:dyDescent="0.2">
      <c r="K33" s="191"/>
      <c r="L33" s="191"/>
      <c r="M33" s="191"/>
      <c r="N33" s="191"/>
      <c r="O33" s="191"/>
      <c r="P33" s="191"/>
      <c r="Q33" s="191"/>
      <c r="R33" s="191"/>
      <c r="S33" s="191"/>
      <c r="T33" s="191"/>
      <c r="U33" s="191"/>
      <c r="V33" s="191"/>
      <c r="W33" s="191"/>
      <c r="X33" s="191"/>
      <c r="Y33" s="191"/>
      <c r="Z33" s="191"/>
      <c r="AA33" s="191"/>
      <c r="AB33" s="191"/>
      <c r="AC33" s="191"/>
      <c r="AD33" s="191"/>
      <c r="AE33" s="191"/>
    </row>
    <row r="34" spans="11:31" ht="14.4" customHeight="1" x14ac:dyDescent="0.2">
      <c r="K34" s="191"/>
      <c r="L34" s="191"/>
      <c r="M34" s="191"/>
      <c r="N34" s="191"/>
      <c r="O34" s="191"/>
      <c r="P34" s="191"/>
      <c r="Q34" s="191"/>
      <c r="R34" s="191"/>
      <c r="S34" s="191"/>
      <c r="T34" s="191"/>
      <c r="U34" s="191"/>
      <c r="V34" s="191"/>
      <c r="W34" s="191"/>
      <c r="X34" s="191"/>
      <c r="Y34" s="191"/>
      <c r="Z34" s="191"/>
      <c r="AA34" s="191"/>
      <c r="AB34" s="191"/>
      <c r="AC34" s="191"/>
      <c r="AD34" s="191"/>
      <c r="AE34" s="191"/>
    </row>
    <row r="35" spans="11:31" ht="14.4" customHeight="1" x14ac:dyDescent="0.2">
      <c r="K35" s="191"/>
      <c r="L35" s="191"/>
      <c r="M35" s="191"/>
      <c r="N35" s="191"/>
      <c r="O35" s="191"/>
      <c r="P35" s="191"/>
      <c r="Q35" s="191"/>
      <c r="R35" s="191"/>
      <c r="S35" s="191"/>
      <c r="T35" s="191"/>
      <c r="U35" s="191"/>
      <c r="V35" s="191"/>
      <c r="W35" s="191"/>
      <c r="X35" s="191"/>
      <c r="Y35" s="191"/>
      <c r="Z35" s="191"/>
      <c r="AA35" s="191"/>
      <c r="AB35" s="191"/>
      <c r="AC35" s="191"/>
      <c r="AD35" s="191"/>
      <c r="AE35" s="191"/>
    </row>
    <row r="36" spans="11:31" ht="14.4" customHeight="1" x14ac:dyDescent="0.2">
      <c r="K36" s="191"/>
      <c r="L36" s="191"/>
      <c r="M36" s="191"/>
      <c r="N36" s="191"/>
      <c r="O36" s="191"/>
      <c r="P36" s="191"/>
      <c r="Q36" s="191"/>
      <c r="R36" s="191"/>
      <c r="S36" s="191"/>
      <c r="T36" s="191"/>
      <c r="U36" s="191"/>
      <c r="V36" s="191"/>
      <c r="W36" s="191"/>
      <c r="X36" s="191"/>
      <c r="Y36" s="191"/>
      <c r="Z36" s="191"/>
      <c r="AA36" s="191"/>
      <c r="AB36" s="191"/>
      <c r="AC36" s="191"/>
      <c r="AD36" s="191"/>
      <c r="AE36" s="191"/>
    </row>
    <row r="37" spans="11:31" ht="14.4" customHeight="1" x14ac:dyDescent="0.2">
      <c r="K37" s="191"/>
      <c r="L37" s="191"/>
      <c r="M37" s="191"/>
      <c r="N37" s="191"/>
      <c r="O37" s="191"/>
      <c r="P37" s="191"/>
      <c r="Q37" s="191"/>
      <c r="R37" s="191"/>
      <c r="S37" s="191"/>
      <c r="T37" s="191"/>
      <c r="U37" s="191"/>
      <c r="V37" s="191"/>
      <c r="W37" s="191"/>
      <c r="X37" s="191"/>
      <c r="Y37" s="191"/>
      <c r="Z37" s="191"/>
      <c r="AA37" s="191"/>
      <c r="AB37" s="191"/>
      <c r="AC37" s="191"/>
      <c r="AD37" s="191"/>
      <c r="AE37" s="191"/>
    </row>
    <row r="38" spans="11:31" ht="14.4" customHeight="1" x14ac:dyDescent="0.2">
      <c r="K38" s="191"/>
      <c r="L38" s="191"/>
      <c r="M38" s="191"/>
      <c r="N38" s="191"/>
      <c r="O38" s="191"/>
      <c r="P38" s="191"/>
      <c r="Q38" s="191"/>
      <c r="R38" s="191"/>
      <c r="S38" s="191"/>
      <c r="T38" s="191"/>
      <c r="U38" s="191"/>
      <c r="V38" s="191"/>
      <c r="W38" s="191"/>
      <c r="X38" s="191"/>
      <c r="Y38" s="191"/>
      <c r="Z38" s="191"/>
      <c r="AA38" s="191"/>
      <c r="AB38" s="191"/>
      <c r="AC38" s="191"/>
      <c r="AD38" s="191"/>
      <c r="AE38" s="191"/>
    </row>
    <row r="39" spans="11:31" ht="14.4" customHeight="1" x14ac:dyDescent="0.2">
      <c r="K39" s="191"/>
      <c r="L39" s="191"/>
      <c r="M39" s="191"/>
      <c r="N39" s="191"/>
      <c r="O39" s="191"/>
      <c r="P39" s="191"/>
      <c r="Q39" s="191"/>
      <c r="R39" s="191"/>
      <c r="S39" s="191"/>
      <c r="T39" s="191"/>
      <c r="U39" s="191"/>
      <c r="V39" s="191"/>
      <c r="W39" s="191"/>
      <c r="X39" s="191"/>
      <c r="Y39" s="191"/>
      <c r="Z39" s="191"/>
      <c r="AA39" s="191"/>
      <c r="AB39" s="191"/>
      <c r="AC39" s="191"/>
      <c r="AD39" s="191"/>
      <c r="AE39" s="191"/>
    </row>
    <row r="40" spans="11:31" ht="14.4" customHeight="1" x14ac:dyDescent="0.2">
      <c r="K40" s="191"/>
      <c r="L40" s="191"/>
      <c r="M40" s="191"/>
      <c r="N40" s="191"/>
      <c r="O40" s="191"/>
      <c r="P40" s="191"/>
      <c r="Q40" s="191"/>
      <c r="R40" s="191"/>
      <c r="S40" s="191"/>
      <c r="T40" s="191"/>
      <c r="U40" s="191"/>
      <c r="V40" s="191"/>
      <c r="W40" s="191"/>
      <c r="X40" s="191"/>
      <c r="Y40" s="191"/>
      <c r="Z40" s="191"/>
      <c r="AA40" s="191"/>
      <c r="AB40" s="191"/>
      <c r="AC40" s="191"/>
      <c r="AD40" s="191"/>
      <c r="AE40" s="191"/>
    </row>
    <row r="41" spans="11:31" ht="14.4" customHeight="1" x14ac:dyDescent="0.2">
      <c r="K41" s="191"/>
      <c r="L41" s="191"/>
      <c r="M41" s="191"/>
      <c r="N41" s="191"/>
      <c r="O41" s="191"/>
      <c r="P41" s="191"/>
      <c r="Q41" s="191"/>
      <c r="R41" s="191"/>
      <c r="S41" s="191"/>
      <c r="T41" s="191"/>
      <c r="U41" s="191"/>
      <c r="V41" s="191"/>
      <c r="W41" s="191"/>
      <c r="X41" s="191"/>
      <c r="Y41" s="191"/>
      <c r="Z41" s="191"/>
      <c r="AA41" s="191"/>
      <c r="AB41" s="191"/>
      <c r="AC41" s="191"/>
      <c r="AD41" s="191"/>
      <c r="AE41" s="191"/>
    </row>
    <row r="42" spans="11:31" ht="14.4" customHeight="1" x14ac:dyDescent="0.2">
      <c r="K42" s="191"/>
      <c r="L42" s="191"/>
      <c r="M42" s="191"/>
      <c r="N42" s="191"/>
      <c r="O42" s="191"/>
      <c r="P42" s="191"/>
      <c r="Q42" s="191"/>
      <c r="R42" s="191"/>
      <c r="S42" s="191"/>
      <c r="T42" s="191"/>
      <c r="U42" s="191"/>
      <c r="V42" s="191"/>
      <c r="W42" s="191"/>
      <c r="X42" s="191"/>
      <c r="Y42" s="191"/>
      <c r="Z42" s="191"/>
      <c r="AA42" s="191"/>
      <c r="AB42" s="191"/>
      <c r="AC42" s="191"/>
      <c r="AD42" s="191"/>
      <c r="AE42" s="191"/>
    </row>
    <row r="43" spans="11:31" ht="14.4" customHeight="1" x14ac:dyDescent="0.2">
      <c r="K43" s="191"/>
      <c r="L43" s="191"/>
      <c r="M43" s="191"/>
      <c r="N43" s="191"/>
      <c r="O43" s="191"/>
      <c r="P43" s="191"/>
      <c r="Q43" s="191"/>
      <c r="R43" s="191"/>
      <c r="S43" s="191"/>
      <c r="T43" s="191"/>
      <c r="U43" s="191"/>
      <c r="V43" s="191"/>
      <c r="W43" s="191"/>
      <c r="X43" s="191"/>
      <c r="Y43" s="191"/>
      <c r="Z43" s="191"/>
      <c r="AA43" s="191"/>
      <c r="AB43" s="191"/>
      <c r="AC43" s="191"/>
      <c r="AD43" s="191"/>
      <c r="AE43" s="191"/>
    </row>
    <row r="44" spans="11:31" ht="14.4" customHeight="1" x14ac:dyDescent="0.2">
      <c r="K44" s="191"/>
      <c r="L44" s="191"/>
      <c r="M44" s="191"/>
      <c r="N44" s="191"/>
      <c r="O44" s="191"/>
      <c r="P44" s="191"/>
      <c r="Q44" s="191"/>
      <c r="R44" s="191"/>
      <c r="S44" s="191"/>
      <c r="T44" s="191"/>
      <c r="U44" s="191"/>
      <c r="V44" s="191"/>
      <c r="W44" s="191"/>
      <c r="X44" s="191"/>
      <c r="Y44" s="191"/>
      <c r="Z44" s="191"/>
      <c r="AA44" s="191"/>
      <c r="AB44" s="191"/>
      <c r="AC44" s="191"/>
      <c r="AD44" s="191"/>
      <c r="AE44" s="191"/>
    </row>
    <row r="45" spans="11:31" ht="14.4" customHeight="1" x14ac:dyDescent="0.2">
      <c r="K45" s="191"/>
      <c r="L45" s="191"/>
      <c r="M45" s="191"/>
      <c r="N45" s="191"/>
      <c r="O45" s="191"/>
      <c r="P45" s="191"/>
      <c r="Q45" s="191"/>
      <c r="R45" s="191"/>
      <c r="S45" s="191"/>
      <c r="T45" s="191"/>
      <c r="U45" s="191"/>
      <c r="V45" s="191"/>
      <c r="W45" s="191"/>
      <c r="X45" s="191"/>
      <c r="Y45" s="191"/>
      <c r="Z45" s="191"/>
      <c r="AA45" s="191"/>
      <c r="AB45" s="191"/>
      <c r="AC45" s="191"/>
      <c r="AD45" s="191"/>
      <c r="AE45" s="191"/>
    </row>
    <row r="46" spans="11:31" ht="14.4" customHeight="1" x14ac:dyDescent="0.2">
      <c r="K46" s="191"/>
      <c r="L46" s="191"/>
      <c r="M46" s="191"/>
      <c r="N46" s="191"/>
      <c r="O46" s="191"/>
      <c r="P46" s="191"/>
      <c r="Q46" s="191"/>
      <c r="R46" s="191"/>
      <c r="S46" s="191"/>
      <c r="T46" s="191"/>
      <c r="U46" s="191"/>
      <c r="V46" s="191"/>
      <c r="W46" s="191"/>
      <c r="X46" s="191"/>
      <c r="Y46" s="191"/>
      <c r="Z46" s="191"/>
      <c r="AA46" s="191"/>
      <c r="AB46" s="191"/>
      <c r="AC46" s="191"/>
      <c r="AD46" s="191"/>
      <c r="AE46" s="191"/>
    </row>
    <row r="47" spans="11:31" ht="14.4" customHeight="1" x14ac:dyDescent="0.2">
      <c r="K47" s="191"/>
      <c r="L47" s="191"/>
      <c r="M47" s="191"/>
      <c r="N47" s="191"/>
      <c r="O47" s="191"/>
      <c r="P47" s="191"/>
      <c r="Q47" s="191"/>
      <c r="R47" s="191"/>
      <c r="S47" s="191"/>
      <c r="T47" s="191"/>
      <c r="U47" s="191"/>
      <c r="V47" s="191"/>
      <c r="W47" s="191"/>
      <c r="X47" s="191"/>
      <c r="Y47" s="191"/>
      <c r="Z47" s="191"/>
      <c r="AA47" s="191"/>
      <c r="AB47" s="191"/>
      <c r="AC47" s="191"/>
      <c r="AD47" s="191"/>
      <c r="AE47" s="191"/>
    </row>
    <row r="48" spans="11:31" ht="14.4" customHeight="1" x14ac:dyDescent="0.2">
      <c r="K48" s="191"/>
      <c r="L48" s="191"/>
      <c r="M48" s="191"/>
      <c r="N48" s="191"/>
      <c r="O48" s="191"/>
      <c r="P48" s="191"/>
      <c r="Q48" s="191"/>
      <c r="R48" s="191"/>
      <c r="S48" s="191"/>
      <c r="T48" s="191"/>
      <c r="U48" s="191"/>
      <c r="V48" s="191"/>
      <c r="W48" s="191"/>
      <c r="X48" s="191"/>
      <c r="Y48" s="191"/>
      <c r="Z48" s="191"/>
      <c r="AA48" s="191"/>
      <c r="AB48" s="191"/>
      <c r="AC48" s="191"/>
      <c r="AD48" s="191"/>
      <c r="AE48" s="191"/>
    </row>
    <row r="49" spans="11:31" ht="14.4" customHeight="1" x14ac:dyDescent="0.2">
      <c r="K49" s="191"/>
      <c r="L49" s="191"/>
      <c r="M49" s="191"/>
      <c r="N49" s="191"/>
      <c r="O49" s="191"/>
      <c r="P49" s="191"/>
      <c r="Q49" s="191"/>
      <c r="R49" s="191"/>
      <c r="S49" s="191"/>
      <c r="T49" s="191"/>
      <c r="U49" s="191"/>
      <c r="V49" s="191"/>
      <c r="W49" s="191"/>
      <c r="X49" s="191"/>
      <c r="Y49" s="191"/>
      <c r="Z49" s="191"/>
      <c r="AA49" s="191"/>
      <c r="AB49" s="191"/>
      <c r="AC49" s="191"/>
      <c r="AD49" s="191"/>
      <c r="AE49" s="191"/>
    </row>
    <row r="50" spans="11:31" ht="14.4" customHeight="1" x14ac:dyDescent="0.2">
      <c r="K50" s="191"/>
      <c r="L50" s="191"/>
      <c r="M50" s="191"/>
      <c r="N50" s="191"/>
      <c r="O50" s="191"/>
      <c r="P50" s="191"/>
      <c r="Q50" s="191"/>
      <c r="R50" s="191"/>
      <c r="S50" s="191"/>
      <c r="T50" s="191"/>
      <c r="U50" s="191"/>
      <c r="V50" s="191"/>
      <c r="W50" s="191"/>
      <c r="X50" s="191"/>
      <c r="Y50" s="191"/>
      <c r="Z50" s="191"/>
      <c r="AA50" s="191"/>
      <c r="AB50" s="191"/>
      <c r="AC50" s="191"/>
      <c r="AD50" s="191"/>
      <c r="AE50" s="191"/>
    </row>
  </sheetData>
  <sheetProtection password="C181" sheet="1" objects="1" scenarios="1"/>
  <mergeCells count="3">
    <mergeCell ref="B23:C23"/>
    <mergeCell ref="B24:C24"/>
    <mergeCell ref="F2:I2"/>
  </mergeCells>
  <phoneticPr fontId="16" type="noConversion"/>
  <printOptions horizontalCentered="1"/>
  <pageMargins left="0.25" right="0.25" top="0.35" bottom="0.35" header="0.5" footer="0.25"/>
  <pageSetup scale="97" orientation="landscape" r:id="rId1"/>
  <headerFooter alignWithMargins="0">
    <oddFooter>&amp;RPage 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activeCell="F26" sqref="F26"/>
    </sheetView>
  </sheetViews>
  <sheetFormatPr defaultColWidth="9.109375" defaultRowHeight="14.4" x14ac:dyDescent="0.3"/>
  <cols>
    <col min="1" max="1" width="13.5546875" style="476" customWidth="1"/>
    <col min="2" max="2" width="4.5546875" style="476" customWidth="1"/>
    <col min="3" max="3" width="20.88671875" style="476" customWidth="1"/>
    <col min="4" max="4" width="14.33203125" style="476" customWidth="1"/>
    <col min="5" max="5" width="2" style="476" customWidth="1"/>
    <col min="6" max="6" width="40" style="476" customWidth="1"/>
    <col min="7" max="7" width="2.44140625" style="476" customWidth="1"/>
    <col min="8" max="8" width="33.5546875" style="476" customWidth="1"/>
    <col min="9" max="9" width="8.5546875" style="476" customWidth="1"/>
    <col min="10" max="16384" width="9.109375" style="476"/>
  </cols>
  <sheetData>
    <row r="1" spans="1:8" ht="25.5" customHeight="1" x14ac:dyDescent="0.3"/>
    <row r="2" spans="1:8" ht="9.75" customHeight="1" x14ac:dyDescent="0.3"/>
    <row r="3" spans="1:8" ht="23.4" x14ac:dyDescent="0.45">
      <c r="A3" s="822" t="s">
        <v>27</v>
      </c>
      <c r="B3" s="822"/>
      <c r="C3" s="822"/>
      <c r="D3" s="822"/>
      <c r="E3" s="822"/>
      <c r="F3" s="822"/>
      <c r="G3" s="822"/>
      <c r="H3" s="822"/>
    </row>
    <row r="4" spans="1:8" ht="32.25" customHeight="1" thickBot="1" x14ac:dyDescent="0.5">
      <c r="A4" s="477"/>
      <c r="B4" s="477"/>
      <c r="C4" s="477"/>
      <c r="D4" s="477"/>
      <c r="E4" s="823" t="s">
        <v>564</v>
      </c>
      <c r="F4" s="823"/>
      <c r="G4" s="477"/>
      <c r="H4" s="477"/>
    </row>
    <row r="5" spans="1:8" ht="17.25" customHeight="1" x14ac:dyDescent="0.45">
      <c r="A5" s="477"/>
      <c r="B5" s="477"/>
      <c r="C5" s="477"/>
      <c r="D5" s="477"/>
      <c r="E5" s="477"/>
      <c r="F5" s="478" t="s">
        <v>565</v>
      </c>
      <c r="G5" s="477"/>
      <c r="H5" s="477"/>
    </row>
    <row r="6" spans="1:8" ht="23.4" x14ac:dyDescent="0.45">
      <c r="A6" s="477"/>
      <c r="B6" s="477"/>
      <c r="D6" s="476" t="s">
        <v>566</v>
      </c>
      <c r="E6" s="477"/>
      <c r="F6" s="513" t="s">
        <v>650</v>
      </c>
      <c r="G6" s="477"/>
      <c r="H6" s="477"/>
    </row>
    <row r="7" spans="1:8" ht="23.4" x14ac:dyDescent="0.45">
      <c r="A7" s="477"/>
      <c r="B7" s="477"/>
      <c r="D7" s="476" t="s">
        <v>567</v>
      </c>
      <c r="E7" s="477"/>
      <c r="F7" s="514" t="s">
        <v>673</v>
      </c>
      <c r="G7" s="477"/>
      <c r="H7" s="477"/>
    </row>
    <row r="8" spans="1:8" ht="23.4" x14ac:dyDescent="0.45">
      <c r="A8" s="477"/>
      <c r="B8" s="477"/>
      <c r="D8" s="476" t="s">
        <v>568</v>
      </c>
      <c r="E8" s="477"/>
      <c r="F8" s="514" t="s">
        <v>674</v>
      </c>
      <c r="G8" s="477"/>
      <c r="H8" s="477"/>
    </row>
    <row r="9" spans="1:8" ht="23.4" x14ac:dyDescent="0.45">
      <c r="A9" s="477"/>
      <c r="B9" s="477"/>
      <c r="D9" s="476" t="s">
        <v>569</v>
      </c>
      <c r="E9" s="477"/>
      <c r="F9" s="514" t="s">
        <v>675</v>
      </c>
      <c r="G9" s="477"/>
      <c r="H9" s="477"/>
    </row>
    <row r="10" spans="1:8" ht="23.4" x14ac:dyDescent="0.45">
      <c r="A10" s="477"/>
      <c r="B10" s="477"/>
      <c r="D10" s="476" t="s">
        <v>570</v>
      </c>
      <c r="E10" s="477"/>
      <c r="F10" s="514" t="s">
        <v>676</v>
      </c>
      <c r="G10" s="477"/>
      <c r="H10" s="477"/>
    </row>
    <row r="11" spans="1:8" ht="32.25" customHeight="1" x14ac:dyDescent="0.45">
      <c r="A11" s="477"/>
      <c r="B11" s="477"/>
      <c r="C11" s="477"/>
      <c r="D11" s="477"/>
      <c r="E11" s="477"/>
      <c r="F11" s="477"/>
      <c r="G11" s="477"/>
      <c r="H11" s="477"/>
    </row>
    <row r="12" spans="1:8" ht="15" thickBot="1" x14ac:dyDescent="0.35">
      <c r="C12" s="824" t="s">
        <v>28</v>
      </c>
      <c r="D12" s="824"/>
      <c r="E12" s="479"/>
      <c r="F12" s="480" t="s">
        <v>571</v>
      </c>
      <c r="G12" s="479"/>
      <c r="H12" s="480" t="s">
        <v>29</v>
      </c>
    </row>
    <row r="13" spans="1:8" ht="27" customHeight="1" x14ac:dyDescent="0.3">
      <c r="A13" s="476" t="s">
        <v>566</v>
      </c>
      <c r="C13" s="825" t="s">
        <v>677</v>
      </c>
      <c r="D13" s="826"/>
      <c r="F13" s="712" t="s">
        <v>680</v>
      </c>
      <c r="H13" s="712" t="s">
        <v>680</v>
      </c>
    </row>
    <row r="14" spans="1:8" ht="27" customHeight="1" x14ac:dyDescent="0.3">
      <c r="A14" s="476" t="s">
        <v>572</v>
      </c>
      <c r="C14" s="826" t="s">
        <v>573</v>
      </c>
      <c r="D14" s="826"/>
      <c r="F14" s="712" t="s">
        <v>681</v>
      </c>
      <c r="H14" s="712" t="s">
        <v>681</v>
      </c>
    </row>
    <row r="15" spans="1:8" ht="27" customHeight="1" x14ac:dyDescent="0.3">
      <c r="A15" s="476" t="s">
        <v>569</v>
      </c>
      <c r="C15" s="819" t="s">
        <v>678</v>
      </c>
      <c r="D15" s="820"/>
      <c r="F15" s="712" t="s">
        <v>675</v>
      </c>
      <c r="H15" s="712" t="s">
        <v>675</v>
      </c>
    </row>
    <row r="16" spans="1:8" ht="27" customHeight="1" x14ac:dyDescent="0.3">
      <c r="A16" s="476" t="s">
        <v>574</v>
      </c>
      <c r="C16" s="819" t="s">
        <v>679</v>
      </c>
      <c r="D16" s="820"/>
      <c r="F16" s="712" t="s">
        <v>682</v>
      </c>
      <c r="H16" s="712" t="s">
        <v>682</v>
      </c>
    </row>
    <row r="18" spans="1:8" x14ac:dyDescent="0.3">
      <c r="A18" s="476" t="s">
        <v>575</v>
      </c>
    </row>
    <row r="19" spans="1:8" ht="7.5" customHeight="1" thickBot="1" x14ac:dyDescent="0.35"/>
    <row r="20" spans="1:8" ht="15" thickBot="1" x14ac:dyDescent="0.35">
      <c r="B20" s="515"/>
      <c r="C20" s="476" t="s">
        <v>409</v>
      </c>
    </row>
    <row r="21" spans="1:8" ht="9" customHeight="1" thickBot="1" x14ac:dyDescent="0.35"/>
    <row r="22" spans="1:8" ht="15" thickBot="1" x14ac:dyDescent="0.35">
      <c r="B22" s="713" t="s">
        <v>660</v>
      </c>
      <c r="C22" s="476" t="s">
        <v>576</v>
      </c>
    </row>
    <row r="23" spans="1:8" ht="9" customHeight="1" thickBot="1" x14ac:dyDescent="0.35">
      <c r="B23" s="481"/>
    </row>
    <row r="24" spans="1:8" ht="15" thickBot="1" x14ac:dyDescent="0.35">
      <c r="B24" s="515"/>
      <c r="C24" s="476" t="s">
        <v>410</v>
      </c>
    </row>
    <row r="27" spans="1:8" x14ac:dyDescent="0.3">
      <c r="A27" s="482"/>
      <c r="B27" s="821"/>
      <c r="C27" s="821"/>
      <c r="D27" s="821"/>
      <c r="E27" s="821"/>
      <c r="F27" s="821"/>
      <c r="G27" s="821"/>
      <c r="H27" s="821"/>
    </row>
    <row r="28" spans="1:8" x14ac:dyDescent="0.3">
      <c r="B28" s="821"/>
      <c r="C28" s="821"/>
      <c r="D28" s="821"/>
      <c r="E28" s="821"/>
      <c r="F28" s="821"/>
      <c r="G28" s="821"/>
      <c r="H28" s="821"/>
    </row>
  </sheetData>
  <sheetProtection sheet="1" objects="1" scenarios="1"/>
  <mergeCells count="8">
    <mergeCell ref="C16:D16"/>
    <mergeCell ref="B27:H28"/>
    <mergeCell ref="A3:H3"/>
    <mergeCell ref="E4:F4"/>
    <mergeCell ref="C12:D12"/>
    <mergeCell ref="C13:D13"/>
    <mergeCell ref="C14:D14"/>
    <mergeCell ref="C15:D15"/>
  </mergeCells>
  <pageMargins left="0.31" right="0.22" top="0.46" bottom="0.54" header="0.3" footer="0.3"/>
  <pageSetup scale="97" orientation="landscape" r:id="rId1"/>
  <headerFooter>
    <oddFooter>&amp;R&amp;"-,Bold"Page 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showZeros="0" workbookViewId="0">
      <selection activeCell="D24" sqref="D24"/>
    </sheetView>
  </sheetViews>
  <sheetFormatPr defaultColWidth="9.109375" defaultRowHeight="13.2" x14ac:dyDescent="0.25"/>
  <cols>
    <col min="1" max="1" width="3.6640625" style="22" customWidth="1"/>
    <col min="2" max="2" width="61.6640625" style="22" customWidth="1"/>
    <col min="3" max="4" width="25.6640625" style="22" customWidth="1"/>
    <col min="5" max="6" width="14.6640625" style="22" customWidth="1"/>
    <col min="7" max="16384" width="9.109375" style="22"/>
  </cols>
  <sheetData>
    <row r="1" spans="1:26" ht="24.9" customHeight="1" x14ac:dyDescent="0.25">
      <c r="A1" s="829" t="s">
        <v>379</v>
      </c>
      <c r="B1" s="830"/>
      <c r="C1" s="80" t="s">
        <v>48</v>
      </c>
      <c r="D1" s="54" t="str">
        <f>'Basic Data Input'!B3</f>
        <v>84-0003</v>
      </c>
      <c r="E1" s="256"/>
      <c r="F1" s="254"/>
      <c r="G1" s="254"/>
      <c r="H1" s="254"/>
      <c r="I1" s="254"/>
      <c r="J1" s="254"/>
      <c r="K1" s="254"/>
      <c r="L1" s="254"/>
      <c r="M1" s="254"/>
      <c r="N1" s="254"/>
      <c r="O1" s="254"/>
      <c r="P1" s="254"/>
      <c r="Q1" s="254"/>
      <c r="R1" s="254"/>
      <c r="S1" s="254"/>
      <c r="T1" s="254"/>
      <c r="U1" s="254"/>
      <c r="V1" s="254"/>
      <c r="W1" s="254"/>
      <c r="X1" s="254"/>
      <c r="Y1" s="254"/>
      <c r="Z1" s="254"/>
    </row>
    <row r="2" spans="1:26" ht="24.9" customHeight="1" thickBot="1" x14ac:dyDescent="0.3">
      <c r="A2" s="288"/>
      <c r="B2" s="835" t="str">
        <f>CONCATENATE('Basic Data Input'!$B$4)</f>
        <v>Stanton Community Schools</v>
      </c>
      <c r="C2" s="835"/>
      <c r="D2" s="835"/>
      <c r="E2" s="256"/>
      <c r="F2" s="254"/>
      <c r="G2" s="254"/>
      <c r="H2" s="254"/>
      <c r="I2" s="254"/>
      <c r="J2" s="254"/>
      <c r="K2" s="254"/>
      <c r="L2" s="254"/>
      <c r="M2" s="254"/>
      <c r="N2" s="254"/>
      <c r="O2" s="254"/>
      <c r="P2" s="254"/>
      <c r="Q2" s="254"/>
      <c r="R2" s="254"/>
      <c r="S2" s="254"/>
      <c r="T2" s="254"/>
      <c r="U2" s="254"/>
      <c r="V2" s="254"/>
      <c r="W2" s="254"/>
      <c r="X2" s="254"/>
      <c r="Y2" s="254"/>
      <c r="Z2" s="254"/>
    </row>
    <row r="3" spans="1:26" ht="51" customHeight="1" x14ac:dyDescent="0.25">
      <c r="A3" s="81" t="s">
        <v>49</v>
      </c>
      <c r="B3" s="831"/>
      <c r="C3" s="832"/>
      <c r="D3" s="237" t="s">
        <v>606</v>
      </c>
      <c r="E3" s="255"/>
      <c r="F3" s="255"/>
      <c r="G3" s="254"/>
      <c r="H3" s="254"/>
      <c r="I3" s="254"/>
      <c r="J3" s="254"/>
      <c r="K3" s="254"/>
      <c r="L3" s="254"/>
      <c r="M3" s="254"/>
      <c r="N3" s="254"/>
      <c r="O3" s="254"/>
      <c r="P3" s="254"/>
      <c r="Q3" s="254"/>
      <c r="R3" s="254"/>
      <c r="S3" s="254"/>
      <c r="T3" s="254"/>
      <c r="U3" s="254"/>
      <c r="V3" s="254"/>
      <c r="W3" s="254"/>
      <c r="X3" s="254"/>
      <c r="Y3" s="254"/>
      <c r="Z3" s="254"/>
    </row>
    <row r="4" spans="1:26" ht="20.100000000000001" customHeight="1" x14ac:dyDescent="0.25">
      <c r="A4" s="82">
        <f>ROWS(A$4:A4)</f>
        <v>1</v>
      </c>
      <c r="B4" s="827" t="s">
        <v>50</v>
      </c>
      <c r="C4" s="828"/>
      <c r="D4" s="160"/>
      <c r="E4" s="255"/>
      <c r="F4" s="255"/>
      <c r="G4" s="254"/>
      <c r="H4" s="254"/>
      <c r="I4" s="254"/>
      <c r="J4" s="254"/>
      <c r="K4" s="254"/>
      <c r="L4" s="254"/>
      <c r="M4" s="254"/>
      <c r="N4" s="254"/>
      <c r="O4" s="254"/>
      <c r="P4" s="254"/>
      <c r="Q4" s="254"/>
      <c r="R4" s="254"/>
      <c r="S4" s="254"/>
      <c r="T4" s="254"/>
      <c r="U4" s="254"/>
      <c r="V4" s="254"/>
      <c r="W4" s="254"/>
      <c r="X4" s="254"/>
      <c r="Y4" s="254"/>
      <c r="Z4" s="254"/>
    </row>
    <row r="5" spans="1:26" ht="20.100000000000001" customHeight="1" x14ac:dyDescent="0.25">
      <c r="A5" s="82">
        <f>ROWS(A$4:A5)</f>
        <v>2</v>
      </c>
      <c r="B5" s="833"/>
      <c r="C5" s="834"/>
      <c r="D5" s="292"/>
      <c r="E5" s="255"/>
      <c r="F5" s="255"/>
      <c r="G5" s="254"/>
      <c r="H5" s="254"/>
      <c r="I5" s="254"/>
      <c r="J5" s="254"/>
      <c r="K5" s="254"/>
      <c r="L5" s="254"/>
      <c r="M5" s="254"/>
      <c r="N5" s="254"/>
      <c r="O5" s="254"/>
      <c r="P5" s="254"/>
      <c r="Q5" s="254"/>
      <c r="R5" s="254"/>
      <c r="S5" s="254"/>
      <c r="T5" s="254"/>
      <c r="U5" s="254"/>
      <c r="V5" s="254"/>
      <c r="W5" s="254"/>
      <c r="X5" s="254"/>
      <c r="Y5" s="254"/>
      <c r="Z5" s="254"/>
    </row>
    <row r="6" spans="1:26" ht="20.100000000000001" customHeight="1" x14ac:dyDescent="0.25">
      <c r="A6" s="82">
        <f>ROWS(A$4:A6)</f>
        <v>3</v>
      </c>
      <c r="B6" s="833"/>
      <c r="C6" s="834"/>
      <c r="D6" s="292"/>
      <c r="E6" s="255"/>
      <c r="F6" s="255"/>
      <c r="G6" s="254"/>
      <c r="H6" s="254"/>
      <c r="I6" s="254"/>
      <c r="J6" s="254"/>
      <c r="K6" s="254"/>
      <c r="L6" s="254"/>
      <c r="M6" s="254"/>
      <c r="N6" s="254"/>
      <c r="O6" s="254"/>
      <c r="P6" s="254"/>
      <c r="Q6" s="254"/>
      <c r="R6" s="254"/>
      <c r="S6" s="254"/>
      <c r="T6" s="254"/>
      <c r="U6" s="254"/>
      <c r="V6" s="254"/>
      <c r="W6" s="254"/>
      <c r="X6" s="254"/>
      <c r="Y6" s="254"/>
      <c r="Z6" s="254"/>
    </row>
    <row r="7" spans="1:26" ht="20.100000000000001" customHeight="1" x14ac:dyDescent="0.25">
      <c r="A7" s="82">
        <f>ROWS(A$4:A7)</f>
        <v>4</v>
      </c>
      <c r="B7" s="833"/>
      <c r="C7" s="834"/>
      <c r="D7" s="292"/>
      <c r="E7" s="255"/>
      <c r="F7" s="255"/>
      <c r="G7" s="254"/>
      <c r="H7" s="254"/>
      <c r="I7" s="254"/>
      <c r="J7" s="254"/>
      <c r="K7" s="254"/>
      <c r="L7" s="254"/>
      <c r="M7" s="254"/>
      <c r="N7" s="254"/>
      <c r="O7" s="254"/>
      <c r="P7" s="254"/>
      <c r="Q7" s="254"/>
      <c r="R7" s="254"/>
      <c r="S7" s="254"/>
      <c r="T7" s="254"/>
      <c r="U7" s="254"/>
      <c r="V7" s="254"/>
      <c r="W7" s="254"/>
      <c r="X7" s="254"/>
      <c r="Y7" s="254"/>
      <c r="Z7" s="254"/>
    </row>
    <row r="8" spans="1:26" ht="20.100000000000001" customHeight="1" x14ac:dyDescent="0.25">
      <c r="A8" s="82">
        <f>ROWS(A$4:A8)</f>
        <v>5</v>
      </c>
      <c r="B8" s="833"/>
      <c r="C8" s="834"/>
      <c r="D8" s="292"/>
      <c r="E8" s="255"/>
      <c r="F8" s="255"/>
      <c r="G8" s="254"/>
      <c r="H8" s="254"/>
      <c r="I8" s="254"/>
      <c r="J8" s="254"/>
      <c r="K8" s="254"/>
      <c r="L8" s="254"/>
      <c r="M8" s="254"/>
      <c r="N8" s="254"/>
      <c r="O8" s="254"/>
      <c r="P8" s="254"/>
      <c r="Q8" s="254"/>
      <c r="R8" s="254"/>
      <c r="S8" s="254"/>
      <c r="T8" s="254"/>
      <c r="U8" s="254"/>
      <c r="V8" s="254"/>
      <c r="W8" s="254"/>
      <c r="X8" s="254"/>
      <c r="Y8" s="254"/>
      <c r="Z8" s="254"/>
    </row>
    <row r="9" spans="1:26" ht="20.100000000000001" customHeight="1" x14ac:dyDescent="0.25">
      <c r="A9" s="82">
        <f>ROWS(A$4:A9)</f>
        <v>6</v>
      </c>
      <c r="B9" s="833"/>
      <c r="C9" s="834"/>
      <c r="D9" s="292"/>
      <c r="E9" s="255"/>
      <c r="F9" s="255"/>
      <c r="G9" s="254"/>
      <c r="H9" s="254"/>
      <c r="I9" s="254"/>
      <c r="J9" s="254"/>
      <c r="K9" s="254"/>
      <c r="L9" s="254"/>
      <c r="M9" s="254"/>
      <c r="N9" s="254"/>
      <c r="O9" s="254"/>
      <c r="P9" s="254"/>
      <c r="Q9" s="254"/>
      <c r="R9" s="254"/>
      <c r="S9" s="254"/>
      <c r="T9" s="254"/>
      <c r="U9" s="254"/>
      <c r="V9" s="254"/>
      <c r="W9" s="254"/>
      <c r="X9" s="254"/>
      <c r="Y9" s="254"/>
      <c r="Z9" s="254"/>
    </row>
    <row r="10" spans="1:26" ht="20.100000000000001" customHeight="1" x14ac:dyDescent="0.25">
      <c r="A10" s="82">
        <f>ROWS(A$4:A10)</f>
        <v>7</v>
      </c>
      <c r="B10" s="833"/>
      <c r="C10" s="834"/>
      <c r="D10" s="292"/>
      <c r="E10" s="255"/>
      <c r="F10" s="255"/>
      <c r="G10" s="254"/>
      <c r="H10" s="254"/>
      <c r="I10" s="254"/>
      <c r="J10" s="254"/>
      <c r="K10" s="254"/>
      <c r="L10" s="254"/>
      <c r="M10" s="254"/>
      <c r="N10" s="254"/>
      <c r="O10" s="254"/>
      <c r="P10" s="254"/>
      <c r="Q10" s="254"/>
      <c r="R10" s="254"/>
      <c r="S10" s="254"/>
      <c r="T10" s="254"/>
      <c r="U10" s="254"/>
      <c r="V10" s="254"/>
      <c r="W10" s="254"/>
      <c r="X10" s="254"/>
      <c r="Y10" s="254"/>
      <c r="Z10" s="254"/>
    </row>
    <row r="11" spans="1:26" ht="18" customHeight="1" x14ac:dyDescent="0.25">
      <c r="A11" s="82">
        <f>ROWS(A$4:A11)</f>
        <v>8</v>
      </c>
      <c r="B11" s="838"/>
      <c r="C11" s="839"/>
      <c r="D11" s="292"/>
      <c r="E11" s="255"/>
      <c r="F11" s="255"/>
      <c r="G11" s="254"/>
      <c r="H11" s="254"/>
      <c r="I11" s="254"/>
      <c r="J11" s="254"/>
      <c r="K11" s="254"/>
      <c r="L11" s="254"/>
      <c r="M11" s="254"/>
      <c r="N11" s="254"/>
      <c r="O11" s="254"/>
      <c r="P11" s="254"/>
      <c r="Q11" s="254"/>
      <c r="R11" s="254"/>
      <c r="S11" s="254"/>
      <c r="T11" s="254"/>
      <c r="U11" s="254"/>
      <c r="V11" s="254"/>
      <c r="W11" s="254"/>
      <c r="X11" s="254"/>
      <c r="Y11" s="254"/>
      <c r="Z11" s="254"/>
    </row>
    <row r="12" spans="1:26" ht="18.899999999999999" customHeight="1" x14ac:dyDescent="0.25">
      <c r="A12" s="82">
        <f>ROWS(A$4:A12)</f>
        <v>9</v>
      </c>
      <c r="B12" s="836" t="s">
        <v>380</v>
      </c>
      <c r="C12" s="837"/>
      <c r="D12" s="293">
        <f>SUM(D5:D11)</f>
        <v>0</v>
      </c>
      <c r="E12" s="255"/>
      <c r="F12" s="255"/>
      <c r="G12" s="254"/>
      <c r="H12" s="254"/>
      <c r="I12" s="254"/>
      <c r="J12" s="254"/>
      <c r="K12" s="254"/>
      <c r="L12" s="254"/>
      <c r="M12" s="254"/>
      <c r="N12" s="254"/>
      <c r="O12" s="254"/>
      <c r="P12" s="254"/>
      <c r="Q12" s="254"/>
      <c r="R12" s="254"/>
      <c r="S12" s="254"/>
      <c r="T12" s="254"/>
      <c r="U12" s="254"/>
      <c r="V12" s="254"/>
      <c r="W12" s="254"/>
      <c r="X12" s="254"/>
      <c r="Y12" s="254"/>
      <c r="Z12" s="254"/>
    </row>
    <row r="13" spans="1:26" ht="27.9" customHeight="1" x14ac:dyDescent="0.25">
      <c r="A13" s="82">
        <f>ROWS(A$4:A13)</f>
        <v>10</v>
      </c>
      <c r="B13" s="836" t="s">
        <v>381</v>
      </c>
      <c r="C13" s="837"/>
      <c r="D13" s="161"/>
      <c r="E13" s="255"/>
      <c r="F13" s="255"/>
      <c r="G13" s="254"/>
      <c r="H13" s="254"/>
      <c r="I13" s="254"/>
      <c r="J13" s="254"/>
      <c r="K13" s="254"/>
      <c r="L13" s="254"/>
      <c r="M13" s="254"/>
      <c r="N13" s="254"/>
      <c r="O13" s="254"/>
      <c r="P13" s="254"/>
      <c r="Q13" s="254"/>
      <c r="R13" s="254"/>
      <c r="S13" s="254"/>
      <c r="T13" s="254"/>
      <c r="U13" s="254"/>
      <c r="V13" s="254"/>
      <c r="W13" s="254"/>
      <c r="X13" s="254"/>
      <c r="Y13" s="254"/>
      <c r="Z13" s="254"/>
    </row>
    <row r="14" spans="1:26" ht="18" customHeight="1" x14ac:dyDescent="0.25">
      <c r="A14" s="82">
        <f>ROWS(A$4:A14)</f>
        <v>11</v>
      </c>
      <c r="B14" s="833"/>
      <c r="C14" s="834"/>
      <c r="D14" s="294"/>
      <c r="E14" s="255"/>
      <c r="F14" s="255"/>
      <c r="G14" s="254"/>
      <c r="H14" s="254"/>
      <c r="I14" s="254"/>
      <c r="J14" s="254"/>
      <c r="K14" s="254"/>
      <c r="L14" s="254"/>
      <c r="M14" s="254"/>
      <c r="N14" s="254"/>
      <c r="O14" s="254"/>
      <c r="P14" s="254"/>
      <c r="Q14" s="254"/>
      <c r="R14" s="254"/>
      <c r="S14" s="254"/>
      <c r="T14" s="254"/>
      <c r="U14" s="254"/>
      <c r="V14" s="254"/>
      <c r="W14" s="254"/>
      <c r="X14" s="254"/>
      <c r="Y14" s="254"/>
      <c r="Z14" s="254"/>
    </row>
    <row r="15" spans="1:26" ht="18" customHeight="1" x14ac:dyDescent="0.25">
      <c r="A15" s="82">
        <f>ROWS(A$4:A15)</f>
        <v>12</v>
      </c>
      <c r="B15" s="833"/>
      <c r="C15" s="834"/>
      <c r="D15" s="294"/>
      <c r="E15" s="255"/>
      <c r="F15" s="255"/>
      <c r="G15" s="254"/>
      <c r="H15" s="254"/>
      <c r="I15" s="254"/>
      <c r="J15" s="254"/>
      <c r="K15" s="254"/>
      <c r="L15" s="254"/>
      <c r="M15" s="254"/>
      <c r="N15" s="254"/>
      <c r="O15" s="254"/>
      <c r="P15" s="254"/>
      <c r="Q15" s="254"/>
      <c r="R15" s="254"/>
      <c r="S15" s="254"/>
      <c r="T15" s="254"/>
      <c r="U15" s="254"/>
      <c r="V15" s="254"/>
      <c r="W15" s="254"/>
      <c r="X15" s="254"/>
      <c r="Y15" s="254"/>
      <c r="Z15" s="254"/>
    </row>
    <row r="16" spans="1:26" ht="18" customHeight="1" x14ac:dyDescent="0.25">
      <c r="A16" s="82">
        <f>ROWS(A$4:A16)</f>
        <v>13</v>
      </c>
      <c r="B16" s="833"/>
      <c r="C16" s="834"/>
      <c r="D16" s="294"/>
      <c r="E16" s="255"/>
      <c r="F16" s="255"/>
      <c r="G16" s="254"/>
      <c r="H16" s="254"/>
      <c r="I16" s="254"/>
      <c r="J16" s="254"/>
      <c r="K16" s="254"/>
      <c r="L16" s="254"/>
      <c r="M16" s="254"/>
      <c r="N16" s="254"/>
      <c r="O16" s="254"/>
      <c r="P16" s="254"/>
      <c r="Q16" s="254"/>
      <c r="R16" s="254"/>
      <c r="S16" s="254"/>
      <c r="T16" s="254"/>
      <c r="U16" s="254"/>
      <c r="V16" s="254"/>
      <c r="W16" s="254"/>
      <c r="X16" s="254"/>
      <c r="Y16" s="254"/>
      <c r="Z16" s="254"/>
    </row>
    <row r="17" spans="1:26" ht="18" customHeight="1" x14ac:dyDescent="0.25">
      <c r="A17" s="82">
        <f>ROWS(A$4:A17)</f>
        <v>14</v>
      </c>
      <c r="B17" s="833"/>
      <c r="C17" s="834"/>
      <c r="D17" s="294"/>
      <c r="E17" s="255"/>
      <c r="F17" s="255"/>
      <c r="G17" s="254"/>
      <c r="H17" s="254"/>
      <c r="I17" s="254"/>
      <c r="J17" s="254"/>
      <c r="K17" s="254"/>
      <c r="L17" s="254"/>
      <c r="M17" s="254"/>
      <c r="N17" s="254"/>
      <c r="O17" s="254"/>
      <c r="P17" s="254"/>
      <c r="Q17" s="254"/>
      <c r="R17" s="254"/>
      <c r="S17" s="254"/>
      <c r="T17" s="254"/>
      <c r="U17" s="254"/>
      <c r="V17" s="254"/>
      <c r="W17" s="254"/>
      <c r="X17" s="254"/>
      <c r="Y17" s="254"/>
      <c r="Z17" s="254"/>
    </row>
    <row r="18" spans="1:26" ht="18" customHeight="1" x14ac:dyDescent="0.25">
      <c r="A18" s="82">
        <f>ROWS(A$4:A18)</f>
        <v>15</v>
      </c>
      <c r="B18" s="230"/>
      <c r="C18" s="231"/>
      <c r="D18" s="294"/>
      <c r="E18" s="255"/>
      <c r="F18" s="255"/>
      <c r="G18" s="254"/>
      <c r="H18" s="254"/>
      <c r="I18" s="254"/>
      <c r="J18" s="254"/>
      <c r="K18" s="254"/>
      <c r="L18" s="254"/>
      <c r="M18" s="254"/>
      <c r="N18" s="254"/>
      <c r="O18" s="254"/>
      <c r="P18" s="254"/>
      <c r="Q18" s="254"/>
      <c r="R18" s="254"/>
      <c r="S18" s="254"/>
      <c r="T18" s="254"/>
      <c r="U18" s="254"/>
      <c r="V18" s="254"/>
      <c r="W18" s="254"/>
      <c r="X18" s="254"/>
      <c r="Y18" s="254"/>
      <c r="Z18" s="254"/>
    </row>
    <row r="19" spans="1:26" ht="18" customHeight="1" x14ac:dyDescent="0.25">
      <c r="A19" s="82">
        <f>ROWS(A$4:A19)</f>
        <v>16</v>
      </c>
      <c r="B19" s="833"/>
      <c r="C19" s="834"/>
      <c r="D19" s="294"/>
      <c r="E19" s="255"/>
      <c r="F19" s="255"/>
      <c r="G19" s="254"/>
      <c r="H19" s="254"/>
      <c r="I19" s="254"/>
      <c r="J19" s="254"/>
      <c r="K19" s="254"/>
      <c r="L19" s="254"/>
      <c r="M19" s="254"/>
      <c r="N19" s="254"/>
      <c r="O19" s="254"/>
      <c r="P19" s="254"/>
      <c r="Q19" s="254"/>
      <c r="R19" s="254"/>
      <c r="S19" s="254"/>
      <c r="T19" s="254"/>
      <c r="U19" s="254"/>
      <c r="V19" s="254"/>
      <c r="W19" s="254"/>
      <c r="X19" s="254"/>
      <c r="Y19" s="254"/>
      <c r="Z19" s="254"/>
    </row>
    <row r="20" spans="1:26" ht="20.100000000000001" customHeight="1" x14ac:dyDescent="0.25">
      <c r="A20" s="83">
        <f>ROWS(A$4:A20)</f>
        <v>17</v>
      </c>
      <c r="B20" s="840" t="s">
        <v>382</v>
      </c>
      <c r="C20" s="841"/>
      <c r="D20" s="295">
        <f>SUM(D13:D19)</f>
        <v>0</v>
      </c>
      <c r="E20" s="255"/>
      <c r="F20" s="255"/>
      <c r="G20" s="254"/>
      <c r="H20" s="254"/>
      <c r="I20" s="254"/>
      <c r="J20" s="254"/>
      <c r="K20" s="254"/>
      <c r="L20" s="254"/>
      <c r="M20" s="254"/>
      <c r="N20" s="254"/>
      <c r="O20" s="254"/>
      <c r="P20" s="254"/>
      <c r="Q20" s="254"/>
      <c r="R20" s="254"/>
      <c r="S20" s="254"/>
      <c r="T20" s="254"/>
      <c r="U20" s="254"/>
      <c r="V20" s="254"/>
      <c r="W20" s="254"/>
      <c r="X20" s="254"/>
      <c r="Y20" s="254"/>
      <c r="Z20" s="254"/>
    </row>
    <row r="21" spans="1:26" ht="24" customHeight="1" x14ac:dyDescent="0.25">
      <c r="A21" s="83">
        <f>ROWS(A$4:A21)</f>
        <v>18</v>
      </c>
      <c r="B21" s="840" t="s">
        <v>371</v>
      </c>
      <c r="C21" s="841"/>
      <c r="D21" s="294"/>
      <c r="E21" s="255"/>
      <c r="F21" s="255"/>
      <c r="G21" s="254"/>
      <c r="H21" s="254"/>
      <c r="I21" s="254"/>
      <c r="J21" s="254"/>
      <c r="K21" s="254"/>
      <c r="L21" s="254"/>
      <c r="M21" s="254"/>
      <c r="N21" s="254"/>
      <c r="O21" s="254"/>
      <c r="P21" s="254"/>
      <c r="Q21" s="254"/>
      <c r="R21" s="254"/>
      <c r="S21" s="254"/>
      <c r="T21" s="254"/>
      <c r="U21" s="254"/>
      <c r="V21" s="254"/>
      <c r="W21" s="254"/>
      <c r="X21" s="254"/>
      <c r="Y21" s="254"/>
      <c r="Z21" s="254"/>
    </row>
    <row r="22" spans="1:26" ht="24.75" customHeight="1" x14ac:dyDescent="0.25">
      <c r="A22" s="291">
        <f>ROWS(A$4:A22)</f>
        <v>19</v>
      </c>
      <c r="B22" s="844" t="s">
        <v>455</v>
      </c>
      <c r="C22" s="837"/>
      <c r="D22" s="296"/>
      <c r="E22" s="255"/>
      <c r="F22" s="255"/>
      <c r="G22" s="254"/>
      <c r="H22" s="254"/>
      <c r="I22" s="254"/>
      <c r="J22" s="254"/>
      <c r="K22" s="254"/>
      <c r="L22" s="254"/>
      <c r="M22" s="254"/>
      <c r="N22" s="254"/>
      <c r="O22" s="254"/>
      <c r="P22" s="254"/>
      <c r="Q22" s="254"/>
      <c r="R22" s="254"/>
      <c r="S22" s="254"/>
      <c r="T22" s="254"/>
      <c r="U22" s="254"/>
      <c r="V22" s="254"/>
      <c r="W22" s="254"/>
      <c r="X22" s="254"/>
      <c r="Y22" s="254"/>
      <c r="Z22" s="254"/>
    </row>
    <row r="23" spans="1:26" ht="24.75" customHeight="1" x14ac:dyDescent="0.25">
      <c r="A23" s="83">
        <f>ROWS(A$4:A23)</f>
        <v>20</v>
      </c>
      <c r="B23" s="840" t="s">
        <v>418</v>
      </c>
      <c r="C23" s="841"/>
      <c r="D23" s="294">
        <v>80101</v>
      </c>
      <c r="E23" s="254"/>
      <c r="F23" s="254"/>
      <c r="G23" s="254"/>
      <c r="H23" s="254"/>
      <c r="I23" s="254"/>
      <c r="J23" s="254"/>
      <c r="K23" s="254"/>
      <c r="L23" s="254"/>
      <c r="M23" s="254"/>
      <c r="N23" s="254"/>
      <c r="O23" s="254"/>
      <c r="P23" s="254"/>
      <c r="Q23" s="254"/>
      <c r="R23" s="254"/>
      <c r="S23" s="254"/>
      <c r="T23" s="254"/>
      <c r="U23" s="254"/>
      <c r="V23" s="254"/>
      <c r="W23" s="254"/>
      <c r="X23" s="254"/>
      <c r="Y23" s="254"/>
      <c r="Z23" s="254"/>
    </row>
    <row r="24" spans="1:26" ht="24.75" customHeight="1" x14ac:dyDescent="0.25">
      <c r="A24" s="82">
        <v>21</v>
      </c>
      <c r="B24" s="507" t="s">
        <v>627</v>
      </c>
      <c r="C24" s="505"/>
      <c r="D24" s="506"/>
      <c r="E24" s="254"/>
      <c r="F24" s="254"/>
      <c r="G24" s="254"/>
      <c r="H24" s="254"/>
      <c r="I24" s="254"/>
      <c r="J24" s="254"/>
      <c r="K24" s="254"/>
      <c r="L24" s="254"/>
      <c r="M24" s="254"/>
      <c r="N24" s="254"/>
      <c r="O24" s="254"/>
      <c r="P24" s="254"/>
      <c r="Q24" s="254"/>
      <c r="R24" s="254"/>
      <c r="S24" s="254"/>
      <c r="T24" s="254"/>
      <c r="U24" s="254"/>
      <c r="V24" s="254"/>
      <c r="W24" s="254"/>
      <c r="X24" s="254"/>
      <c r="Y24" s="254"/>
      <c r="Z24" s="254"/>
    </row>
    <row r="25" spans="1:26" ht="20.100000000000001" customHeight="1" thickBot="1" x14ac:dyDescent="0.3">
      <c r="A25" s="84">
        <f>ROWS(A$4:A25)</f>
        <v>22</v>
      </c>
      <c r="B25" s="842" t="s">
        <v>626</v>
      </c>
      <c r="C25" s="843"/>
      <c r="D25" s="297">
        <f>D12+D20+D21+D22+D23+D24</f>
        <v>80101</v>
      </c>
      <c r="E25" s="254"/>
      <c r="F25" s="254"/>
      <c r="G25" s="254"/>
      <c r="H25" s="254"/>
      <c r="I25" s="254"/>
      <c r="J25" s="254"/>
      <c r="K25" s="254"/>
      <c r="L25" s="254"/>
      <c r="M25" s="254"/>
      <c r="N25" s="254"/>
      <c r="O25" s="254"/>
      <c r="P25" s="254"/>
      <c r="Q25" s="254"/>
      <c r="R25" s="254"/>
      <c r="S25" s="254"/>
      <c r="T25" s="254"/>
      <c r="U25" s="254"/>
      <c r="V25" s="254"/>
      <c r="W25" s="254"/>
      <c r="X25" s="254"/>
      <c r="Y25" s="254"/>
      <c r="Z25" s="254"/>
    </row>
    <row r="26" spans="1:26" x14ac:dyDescent="0.25">
      <c r="E26" s="254"/>
      <c r="F26" s="254"/>
      <c r="G26" s="254"/>
      <c r="H26" s="254"/>
      <c r="I26" s="254"/>
      <c r="J26" s="254"/>
      <c r="K26" s="254"/>
      <c r="L26" s="254"/>
      <c r="M26" s="254"/>
      <c r="N26" s="254"/>
      <c r="O26" s="254"/>
      <c r="P26" s="254"/>
      <c r="Q26" s="254"/>
      <c r="R26" s="254"/>
      <c r="S26" s="254"/>
      <c r="T26" s="254"/>
      <c r="U26" s="254"/>
      <c r="V26" s="254"/>
      <c r="W26" s="254"/>
      <c r="X26" s="254"/>
      <c r="Y26" s="254"/>
      <c r="Z26" s="254"/>
    </row>
    <row r="27" spans="1:26" x14ac:dyDescent="0.25">
      <c r="E27" s="254"/>
      <c r="F27" s="254"/>
      <c r="G27" s="254"/>
      <c r="H27" s="254"/>
      <c r="I27" s="254"/>
      <c r="J27" s="254"/>
      <c r="K27" s="254"/>
      <c r="L27" s="254"/>
      <c r="M27" s="254"/>
      <c r="N27" s="254"/>
      <c r="O27" s="254"/>
      <c r="P27" s="254"/>
      <c r="Q27" s="254"/>
      <c r="R27" s="254"/>
      <c r="S27" s="254"/>
      <c r="T27" s="254"/>
      <c r="U27" s="254"/>
      <c r="V27" s="254"/>
      <c r="W27" s="254"/>
      <c r="X27" s="254"/>
      <c r="Y27" s="254"/>
      <c r="Z27" s="254"/>
    </row>
    <row r="28" spans="1:26" x14ac:dyDescent="0.25">
      <c r="E28" s="254"/>
      <c r="F28" s="254"/>
      <c r="G28" s="254"/>
      <c r="H28" s="254"/>
      <c r="I28" s="254"/>
      <c r="J28" s="254"/>
      <c r="K28" s="254"/>
      <c r="L28" s="254"/>
      <c r="M28" s="254"/>
      <c r="N28" s="254"/>
      <c r="O28" s="254"/>
      <c r="P28" s="254"/>
      <c r="Q28" s="254"/>
      <c r="R28" s="254"/>
      <c r="S28" s="254"/>
      <c r="T28" s="254"/>
      <c r="U28" s="254"/>
      <c r="V28" s="254"/>
      <c r="W28" s="254"/>
      <c r="X28" s="254"/>
      <c r="Y28" s="254"/>
      <c r="Z28" s="254"/>
    </row>
    <row r="29" spans="1:26" x14ac:dyDescent="0.25">
      <c r="E29" s="254"/>
      <c r="F29" s="254"/>
      <c r="G29" s="254"/>
      <c r="H29" s="254"/>
      <c r="I29" s="254"/>
      <c r="J29" s="254"/>
      <c r="K29" s="254"/>
      <c r="L29" s="254"/>
      <c r="M29" s="254"/>
      <c r="N29" s="254"/>
      <c r="O29" s="254"/>
      <c r="P29" s="254"/>
      <c r="Q29" s="254"/>
      <c r="R29" s="254"/>
      <c r="S29" s="254"/>
      <c r="T29" s="254"/>
      <c r="U29" s="254"/>
      <c r="V29" s="254"/>
      <c r="W29" s="254"/>
      <c r="X29" s="254"/>
      <c r="Y29" s="254"/>
      <c r="Z29" s="254"/>
    </row>
    <row r="30" spans="1:26" x14ac:dyDescent="0.25">
      <c r="E30" s="254"/>
      <c r="F30" s="254"/>
      <c r="G30" s="254"/>
      <c r="H30" s="254"/>
      <c r="I30" s="254"/>
      <c r="J30" s="254"/>
      <c r="K30" s="254"/>
      <c r="L30" s="254"/>
      <c r="M30" s="254"/>
      <c r="N30" s="254"/>
      <c r="O30" s="254"/>
      <c r="P30" s="254"/>
      <c r="Q30" s="254"/>
      <c r="R30" s="254"/>
      <c r="S30" s="254"/>
      <c r="T30" s="254"/>
      <c r="U30" s="254"/>
      <c r="V30" s="254"/>
      <c r="W30" s="254"/>
      <c r="X30" s="254"/>
      <c r="Y30" s="254"/>
      <c r="Z30" s="254"/>
    </row>
    <row r="31" spans="1:26" x14ac:dyDescent="0.25">
      <c r="E31" s="254"/>
      <c r="F31" s="254"/>
      <c r="G31" s="254"/>
      <c r="H31" s="254"/>
      <c r="I31" s="254"/>
      <c r="J31" s="254"/>
      <c r="K31" s="254"/>
      <c r="L31" s="254"/>
      <c r="M31" s="254"/>
      <c r="N31" s="254"/>
      <c r="O31" s="254"/>
      <c r="P31" s="254"/>
      <c r="Q31" s="254"/>
      <c r="R31" s="254"/>
      <c r="S31" s="254"/>
      <c r="T31" s="254"/>
      <c r="U31" s="254"/>
      <c r="V31" s="254"/>
      <c r="W31" s="254"/>
      <c r="X31" s="254"/>
      <c r="Y31" s="254"/>
      <c r="Z31" s="254"/>
    </row>
    <row r="32" spans="1:26" x14ac:dyDescent="0.25">
      <c r="E32" s="254"/>
      <c r="F32" s="254"/>
      <c r="G32" s="254"/>
      <c r="H32" s="254"/>
      <c r="I32" s="254"/>
      <c r="J32" s="254"/>
      <c r="K32" s="254"/>
      <c r="L32" s="254"/>
      <c r="M32" s="254"/>
      <c r="N32" s="254"/>
      <c r="O32" s="254"/>
      <c r="P32" s="254"/>
      <c r="Q32" s="254"/>
      <c r="R32" s="254"/>
      <c r="S32" s="254"/>
      <c r="T32" s="254"/>
      <c r="U32" s="254"/>
      <c r="V32" s="254"/>
      <c r="W32" s="254"/>
      <c r="X32" s="254"/>
      <c r="Y32" s="254"/>
      <c r="Z32" s="254"/>
    </row>
    <row r="33" spans="5:26" x14ac:dyDescent="0.25">
      <c r="E33" s="254"/>
      <c r="F33" s="254"/>
      <c r="G33" s="254"/>
      <c r="H33" s="254"/>
      <c r="I33" s="254"/>
      <c r="J33" s="254"/>
      <c r="K33" s="254"/>
      <c r="L33" s="254"/>
      <c r="M33" s="254"/>
      <c r="N33" s="254"/>
      <c r="O33" s="254"/>
      <c r="P33" s="254"/>
      <c r="Q33" s="254"/>
      <c r="R33" s="254"/>
      <c r="S33" s="254"/>
      <c r="T33" s="254"/>
      <c r="U33" s="254"/>
      <c r="V33" s="254"/>
      <c r="W33" s="254"/>
      <c r="X33" s="254"/>
      <c r="Y33" s="254"/>
      <c r="Z33" s="254"/>
    </row>
    <row r="34" spans="5:26" x14ac:dyDescent="0.25">
      <c r="E34" s="254"/>
      <c r="F34" s="254"/>
      <c r="G34" s="254"/>
      <c r="H34" s="254"/>
      <c r="I34" s="254"/>
      <c r="J34" s="254"/>
      <c r="K34" s="254"/>
      <c r="L34" s="254"/>
      <c r="M34" s="254"/>
      <c r="N34" s="254"/>
      <c r="O34" s="254"/>
      <c r="P34" s="254"/>
      <c r="Q34" s="254"/>
      <c r="R34" s="254"/>
      <c r="S34" s="254"/>
      <c r="T34" s="254"/>
      <c r="U34" s="254"/>
      <c r="V34" s="254"/>
      <c r="W34" s="254"/>
      <c r="X34" s="254"/>
      <c r="Y34" s="254"/>
      <c r="Z34" s="254"/>
    </row>
    <row r="35" spans="5:26" x14ac:dyDescent="0.25">
      <c r="E35" s="254"/>
      <c r="F35" s="254"/>
      <c r="G35" s="254"/>
      <c r="H35" s="254"/>
      <c r="I35" s="254"/>
      <c r="J35" s="254"/>
      <c r="K35" s="254"/>
      <c r="L35" s="254"/>
      <c r="M35" s="254"/>
      <c r="N35" s="254"/>
      <c r="O35" s="254"/>
      <c r="P35" s="254"/>
      <c r="Q35" s="254"/>
      <c r="R35" s="254"/>
      <c r="S35" s="254"/>
      <c r="T35" s="254"/>
      <c r="U35" s="254"/>
      <c r="V35" s="254"/>
      <c r="W35" s="254"/>
      <c r="X35" s="254"/>
      <c r="Y35" s="254"/>
      <c r="Z35" s="254"/>
    </row>
    <row r="36" spans="5:26" x14ac:dyDescent="0.25">
      <c r="E36" s="254"/>
      <c r="F36" s="254"/>
      <c r="G36" s="254"/>
      <c r="H36" s="254"/>
      <c r="I36" s="254"/>
      <c r="J36" s="254"/>
      <c r="K36" s="254"/>
      <c r="L36" s="254"/>
      <c r="M36" s="254"/>
      <c r="N36" s="254"/>
      <c r="O36" s="254"/>
      <c r="P36" s="254"/>
      <c r="Q36" s="254"/>
      <c r="R36" s="254"/>
      <c r="S36" s="254"/>
      <c r="T36" s="254"/>
      <c r="U36" s="254"/>
      <c r="V36" s="254"/>
      <c r="W36" s="254"/>
      <c r="X36" s="254"/>
      <c r="Y36" s="254"/>
      <c r="Z36" s="254"/>
    </row>
    <row r="37" spans="5:26" x14ac:dyDescent="0.25">
      <c r="E37" s="254"/>
      <c r="F37" s="254"/>
      <c r="G37" s="254"/>
      <c r="H37" s="254"/>
      <c r="I37" s="254"/>
      <c r="J37" s="254"/>
      <c r="K37" s="254"/>
      <c r="L37" s="254"/>
      <c r="M37" s="254"/>
      <c r="N37" s="254"/>
      <c r="O37" s="254"/>
      <c r="P37" s="254"/>
      <c r="Q37" s="254"/>
      <c r="R37" s="254"/>
      <c r="S37" s="254"/>
      <c r="T37" s="254"/>
      <c r="U37" s="254"/>
      <c r="V37" s="254"/>
      <c r="W37" s="254"/>
      <c r="X37" s="254"/>
      <c r="Y37" s="254"/>
      <c r="Z37" s="254"/>
    </row>
    <row r="38" spans="5:26" x14ac:dyDescent="0.25">
      <c r="E38" s="254"/>
      <c r="F38" s="254"/>
      <c r="G38" s="254"/>
      <c r="H38" s="254"/>
      <c r="I38" s="254"/>
      <c r="J38" s="254"/>
      <c r="K38" s="254"/>
      <c r="L38" s="254"/>
      <c r="M38" s="254"/>
      <c r="N38" s="254"/>
      <c r="O38" s="254"/>
      <c r="P38" s="254"/>
      <c r="Q38" s="254"/>
      <c r="R38" s="254"/>
      <c r="S38" s="254"/>
      <c r="T38" s="254"/>
      <c r="U38" s="254"/>
      <c r="V38" s="254"/>
      <c r="W38" s="254"/>
      <c r="X38" s="254"/>
      <c r="Y38" s="254"/>
      <c r="Z38" s="254"/>
    </row>
    <row r="39" spans="5:26" x14ac:dyDescent="0.25">
      <c r="E39" s="254"/>
      <c r="F39" s="254"/>
      <c r="G39" s="254"/>
      <c r="H39" s="254"/>
      <c r="I39" s="254"/>
      <c r="J39" s="254"/>
      <c r="K39" s="254"/>
      <c r="L39" s="254"/>
      <c r="M39" s="254"/>
      <c r="N39" s="254"/>
      <c r="O39" s="254"/>
      <c r="P39" s="254"/>
      <c r="Q39" s="254"/>
      <c r="R39" s="254"/>
      <c r="S39" s="254"/>
      <c r="T39" s="254"/>
      <c r="U39" s="254"/>
      <c r="V39" s="254"/>
      <c r="W39" s="254"/>
      <c r="X39" s="254"/>
      <c r="Y39" s="254"/>
      <c r="Z39" s="254"/>
    </row>
    <row r="40" spans="5:26" x14ac:dyDescent="0.25">
      <c r="E40" s="254"/>
      <c r="F40" s="254"/>
      <c r="G40" s="254"/>
      <c r="H40" s="254"/>
      <c r="I40" s="254"/>
      <c r="J40" s="254"/>
      <c r="K40" s="254"/>
      <c r="L40" s="254"/>
      <c r="M40" s="254"/>
      <c r="N40" s="254"/>
      <c r="O40" s="254"/>
      <c r="P40" s="254"/>
      <c r="Q40" s="254"/>
      <c r="R40" s="254"/>
      <c r="S40" s="254"/>
      <c r="T40" s="254"/>
      <c r="U40" s="254"/>
      <c r="V40" s="254"/>
      <c r="W40" s="254"/>
      <c r="X40" s="254"/>
      <c r="Y40" s="254"/>
      <c r="Z40" s="254"/>
    </row>
    <row r="41" spans="5:26" x14ac:dyDescent="0.25">
      <c r="E41" s="254"/>
      <c r="F41" s="254"/>
      <c r="G41" s="254"/>
      <c r="H41" s="254"/>
      <c r="I41" s="254"/>
      <c r="J41" s="254"/>
      <c r="K41" s="254"/>
      <c r="L41" s="254"/>
      <c r="M41" s="254"/>
      <c r="N41" s="254"/>
      <c r="O41" s="254"/>
      <c r="P41" s="254"/>
      <c r="Q41" s="254"/>
      <c r="R41" s="254"/>
      <c r="S41" s="254"/>
      <c r="T41" s="254"/>
      <c r="U41" s="254"/>
      <c r="V41" s="254"/>
      <c r="W41" s="254"/>
      <c r="X41" s="254"/>
      <c r="Y41" s="254"/>
      <c r="Z41" s="254"/>
    </row>
    <row r="42" spans="5:26" x14ac:dyDescent="0.25">
      <c r="E42" s="254"/>
      <c r="F42" s="254"/>
      <c r="G42" s="254"/>
      <c r="H42" s="254"/>
      <c r="I42" s="254"/>
      <c r="J42" s="254"/>
      <c r="K42" s="254"/>
      <c r="L42" s="254"/>
      <c r="M42" s="254"/>
      <c r="N42" s="254"/>
      <c r="O42" s="254"/>
      <c r="P42" s="254"/>
      <c r="Q42" s="254"/>
      <c r="R42" s="254"/>
      <c r="S42" s="254"/>
      <c r="T42" s="254"/>
      <c r="U42" s="254"/>
      <c r="V42" s="254"/>
      <c r="W42" s="254"/>
      <c r="X42" s="254"/>
      <c r="Y42" s="254"/>
      <c r="Z42" s="254"/>
    </row>
    <row r="43" spans="5:26" x14ac:dyDescent="0.25">
      <c r="E43" s="254"/>
      <c r="F43" s="254"/>
      <c r="G43" s="254"/>
      <c r="H43" s="254"/>
      <c r="I43" s="254"/>
      <c r="J43" s="254"/>
      <c r="K43" s="254"/>
      <c r="L43" s="254"/>
      <c r="M43" s="254"/>
      <c r="N43" s="254"/>
      <c r="O43" s="254"/>
      <c r="P43" s="254"/>
      <c r="Q43" s="254"/>
      <c r="R43" s="254"/>
      <c r="S43" s="254"/>
      <c r="T43" s="254"/>
      <c r="U43" s="254"/>
      <c r="V43" s="254"/>
      <c r="W43" s="254"/>
      <c r="X43" s="254"/>
      <c r="Y43" s="254"/>
      <c r="Z43" s="254"/>
    </row>
    <row r="44" spans="5:26" x14ac:dyDescent="0.25">
      <c r="E44" s="254"/>
      <c r="F44" s="254"/>
      <c r="G44" s="254"/>
      <c r="H44" s="254"/>
      <c r="I44" s="254"/>
      <c r="J44" s="254"/>
      <c r="K44" s="254"/>
      <c r="L44" s="254"/>
      <c r="M44" s="254"/>
      <c r="N44" s="254"/>
      <c r="O44" s="254"/>
      <c r="P44" s="254"/>
      <c r="Q44" s="254"/>
      <c r="R44" s="254"/>
      <c r="S44" s="254"/>
      <c r="T44" s="254"/>
      <c r="U44" s="254"/>
      <c r="V44" s="254"/>
      <c r="W44" s="254"/>
      <c r="X44" s="254"/>
      <c r="Y44" s="254"/>
      <c r="Z44" s="254"/>
    </row>
    <row r="45" spans="5:26" x14ac:dyDescent="0.25">
      <c r="E45" s="254"/>
      <c r="F45" s="254"/>
      <c r="G45" s="254"/>
      <c r="H45" s="254"/>
      <c r="I45" s="254"/>
      <c r="J45" s="254"/>
      <c r="K45" s="254"/>
      <c r="L45" s="254"/>
      <c r="M45" s="254"/>
      <c r="N45" s="254"/>
      <c r="O45" s="254"/>
      <c r="P45" s="254"/>
      <c r="Q45" s="254"/>
      <c r="R45" s="254"/>
      <c r="S45" s="254"/>
      <c r="T45" s="254"/>
      <c r="U45" s="254"/>
      <c r="V45" s="254"/>
      <c r="W45" s="254"/>
      <c r="X45" s="254"/>
      <c r="Y45" s="254"/>
      <c r="Z45" s="254"/>
    </row>
    <row r="46" spans="5:26" x14ac:dyDescent="0.25">
      <c r="E46" s="254"/>
      <c r="F46" s="254"/>
      <c r="G46" s="254"/>
      <c r="H46" s="254"/>
      <c r="I46" s="254"/>
      <c r="J46" s="254"/>
      <c r="K46" s="254"/>
      <c r="L46" s="254"/>
      <c r="M46" s="254"/>
      <c r="N46" s="254"/>
      <c r="O46" s="254"/>
      <c r="P46" s="254"/>
      <c r="Q46" s="254"/>
      <c r="R46" s="254"/>
      <c r="S46" s="254"/>
      <c r="T46" s="254"/>
      <c r="U46" s="254"/>
      <c r="V46" s="254"/>
      <c r="W46" s="254"/>
      <c r="X46" s="254"/>
      <c r="Y46" s="254"/>
      <c r="Z46" s="254"/>
    </row>
    <row r="47" spans="5:26" x14ac:dyDescent="0.25">
      <c r="E47" s="254"/>
      <c r="F47" s="254"/>
      <c r="G47" s="254"/>
      <c r="H47" s="254"/>
      <c r="I47" s="254"/>
      <c r="J47" s="254"/>
      <c r="K47" s="254"/>
      <c r="L47" s="254"/>
      <c r="M47" s="254"/>
      <c r="N47" s="254"/>
      <c r="O47" s="254"/>
      <c r="P47" s="254"/>
      <c r="Q47" s="254"/>
      <c r="R47" s="254"/>
      <c r="S47" s="254"/>
      <c r="T47" s="254"/>
      <c r="U47" s="254"/>
      <c r="V47" s="254"/>
      <c r="W47" s="254"/>
      <c r="X47" s="254"/>
      <c r="Y47" s="254"/>
      <c r="Z47" s="254"/>
    </row>
    <row r="48" spans="5:26" x14ac:dyDescent="0.25">
      <c r="E48" s="254"/>
      <c r="F48" s="254"/>
      <c r="G48" s="254"/>
      <c r="H48" s="254"/>
      <c r="I48" s="254"/>
      <c r="J48" s="254"/>
      <c r="K48" s="254"/>
      <c r="L48" s="254"/>
      <c r="M48" s="254"/>
      <c r="N48" s="254"/>
      <c r="O48" s="254"/>
      <c r="P48" s="254"/>
      <c r="Q48" s="254"/>
      <c r="R48" s="254"/>
      <c r="S48" s="254"/>
      <c r="T48" s="254"/>
      <c r="U48" s="254"/>
      <c r="V48" s="254"/>
      <c r="W48" s="254"/>
      <c r="X48" s="254"/>
      <c r="Y48" s="254"/>
      <c r="Z48" s="254"/>
    </row>
    <row r="49" spans="5:26" x14ac:dyDescent="0.25">
      <c r="E49" s="254"/>
      <c r="F49" s="254"/>
      <c r="G49" s="254"/>
      <c r="H49" s="254"/>
      <c r="I49" s="254"/>
      <c r="J49" s="254"/>
      <c r="K49" s="254"/>
      <c r="L49" s="254"/>
      <c r="M49" s="254"/>
      <c r="N49" s="254"/>
      <c r="O49" s="254"/>
      <c r="P49" s="254"/>
      <c r="Q49" s="254"/>
      <c r="R49" s="254"/>
      <c r="S49" s="254"/>
      <c r="T49" s="254"/>
      <c r="U49" s="254"/>
      <c r="V49" s="254"/>
      <c r="W49" s="254"/>
      <c r="X49" s="254"/>
      <c r="Y49" s="254"/>
      <c r="Z49" s="254"/>
    </row>
    <row r="50" spans="5:26" x14ac:dyDescent="0.25">
      <c r="E50" s="254"/>
      <c r="F50" s="254"/>
      <c r="G50" s="254"/>
      <c r="H50" s="254"/>
      <c r="I50" s="254"/>
      <c r="J50" s="254"/>
      <c r="K50" s="254"/>
      <c r="L50" s="254"/>
      <c r="M50" s="254"/>
      <c r="N50" s="254"/>
      <c r="O50" s="254"/>
      <c r="P50" s="254"/>
      <c r="Q50" s="254"/>
      <c r="R50" s="254"/>
      <c r="S50" s="254"/>
      <c r="T50" s="254"/>
      <c r="U50" s="254"/>
      <c r="V50" s="254"/>
      <c r="W50" s="254"/>
      <c r="X50" s="254"/>
      <c r="Y50" s="254"/>
      <c r="Z50" s="254"/>
    </row>
    <row r="51" spans="5:26" x14ac:dyDescent="0.25">
      <c r="E51" s="254"/>
      <c r="F51" s="254"/>
      <c r="G51" s="254"/>
      <c r="H51" s="254"/>
      <c r="I51" s="254"/>
      <c r="J51" s="254"/>
      <c r="K51" s="254"/>
      <c r="L51" s="254"/>
      <c r="M51" s="254"/>
      <c r="N51" s="254"/>
      <c r="O51" s="254"/>
      <c r="P51" s="254"/>
      <c r="Q51" s="254"/>
      <c r="R51" s="254"/>
      <c r="S51" s="254"/>
      <c r="T51" s="254"/>
      <c r="U51" s="254"/>
      <c r="V51" s="254"/>
      <c r="W51" s="254"/>
      <c r="X51" s="254"/>
      <c r="Y51" s="254"/>
      <c r="Z51" s="254"/>
    </row>
  </sheetData>
  <sheetProtection password="C181" sheet="1" objects="1" scenarios="1"/>
  <mergeCells count="23">
    <mergeCell ref="B23:C23"/>
    <mergeCell ref="B25:C25"/>
    <mergeCell ref="B19:C19"/>
    <mergeCell ref="B20:C20"/>
    <mergeCell ref="B14:C14"/>
    <mergeCell ref="B15:C15"/>
    <mergeCell ref="B16:C16"/>
    <mergeCell ref="B17:C17"/>
    <mergeCell ref="B22:C22"/>
    <mergeCell ref="B21:C21"/>
    <mergeCell ref="B13:C13"/>
    <mergeCell ref="B5:C5"/>
    <mergeCell ref="B6:C6"/>
    <mergeCell ref="B7:C7"/>
    <mergeCell ref="B8:C8"/>
    <mergeCell ref="B11:C11"/>
    <mergeCell ref="B12:C12"/>
    <mergeCell ref="B4:C4"/>
    <mergeCell ref="A1:B1"/>
    <mergeCell ref="B3:C3"/>
    <mergeCell ref="B9:C9"/>
    <mergeCell ref="B10:C10"/>
    <mergeCell ref="B2:D2"/>
  </mergeCells>
  <phoneticPr fontId="16" type="noConversion"/>
  <printOptions horizontalCentered="1"/>
  <pageMargins left="0.25" right="0.25" top="0.35" bottom="0.35" header="0.35" footer="0.25"/>
  <pageSetup orientation="landscape" r:id="rId1"/>
  <headerFooter alignWithMargins="0">
    <oddFooter>&amp;R&amp;"Arial,Bold"Schedule 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29</vt:i4>
      </vt:variant>
    </vt:vector>
  </HeadingPairs>
  <TitlesOfParts>
    <vt:vector size="59" baseType="lpstr">
      <vt:lpstr>Useful Information</vt:lpstr>
      <vt:lpstr>Checklist</vt:lpstr>
      <vt:lpstr>Basic Data Input</vt:lpstr>
      <vt:lpstr>Cover - Page 1</vt:lpstr>
      <vt:lpstr>2016-2017 Budgeted - Page 2</vt:lpstr>
      <vt:lpstr>2015-2016 Actual-Est - Page 3</vt:lpstr>
      <vt:lpstr>2014-2015 Actual - Page 4</vt:lpstr>
      <vt:lpstr>Correspondence Page 5</vt:lpstr>
      <vt:lpstr>Schedule A</vt:lpstr>
      <vt:lpstr>Schedule B</vt:lpstr>
      <vt:lpstr>Schedule C</vt:lpstr>
      <vt:lpstr>Schedule D</vt:lpstr>
      <vt:lpstr>Notice of Budget Hearing</vt:lpstr>
      <vt:lpstr>Special Hearing</vt:lpstr>
      <vt:lpstr>Amended Budget Notice</vt:lpstr>
      <vt:lpstr>Worksheet Pages</vt:lpstr>
      <vt:lpstr>General Fund-Page 1 of 3</vt:lpstr>
      <vt:lpstr>General Fund-Page 2 of 3</vt:lpstr>
      <vt:lpstr>General Fund-Page 3 of 3</vt:lpstr>
      <vt:lpstr>Depreciation Fund</vt:lpstr>
      <vt:lpstr>Employee Benefit Fund</vt:lpstr>
      <vt:lpstr>Contingency Fund</vt:lpstr>
      <vt:lpstr>Activities Fund</vt:lpstr>
      <vt:lpstr>School Nutrition Fund</vt:lpstr>
      <vt:lpstr>Bond Fund</vt:lpstr>
      <vt:lpstr>Debt Outstanding</vt:lpstr>
      <vt:lpstr>Special Building Fund</vt:lpstr>
      <vt:lpstr>Qualified Cap Purpose</vt:lpstr>
      <vt:lpstr>Cooperative Fund</vt:lpstr>
      <vt:lpstr>Student Fee Fund</vt:lpstr>
      <vt:lpstr>'2014-2015 Actual - Page 4'!Print_Area</vt:lpstr>
      <vt:lpstr>'2015-2016 Actual-Est - Page 3'!Print_Area</vt:lpstr>
      <vt:lpstr>'2016-2017 Budgeted - Page 2'!Print_Area</vt:lpstr>
      <vt:lpstr>'Activities Fund'!Print_Area</vt:lpstr>
      <vt:lpstr>'Amended Budget Notice'!Print_Area</vt:lpstr>
      <vt:lpstr>'Basic Data Input'!Print_Area</vt:lpstr>
      <vt:lpstr>'Bond Fund'!Print_Area</vt:lpstr>
      <vt:lpstr>Checklist!Print_Area</vt:lpstr>
      <vt:lpstr>'Contingency Fund'!Print_Area</vt:lpstr>
      <vt:lpstr>'Cooperative Fund'!Print_Area</vt:lpstr>
      <vt:lpstr>'Cover - Page 1'!Print_Area</vt:lpstr>
      <vt:lpstr>'Debt Outstanding'!Print_Area</vt:lpstr>
      <vt:lpstr>'Depreciation Fund'!Print_Area</vt:lpstr>
      <vt:lpstr>'Employee Benefit Fund'!Print_Area</vt:lpstr>
      <vt:lpstr>'General Fund-Page 1 of 3'!Print_Area</vt:lpstr>
      <vt:lpstr>'General Fund-Page 2 of 3'!Print_Area</vt:lpstr>
      <vt:lpstr>'General Fund-Page 3 of 3'!Print_Area</vt:lpstr>
      <vt:lpstr>'Notice of Budget Hearing'!Print_Area</vt:lpstr>
      <vt:lpstr>'Qualified Cap Purpose'!Print_Area</vt:lpstr>
      <vt:lpstr>'Schedule A'!Print_Area</vt:lpstr>
      <vt:lpstr>'Schedule B'!Print_Area</vt:lpstr>
      <vt:lpstr>'Schedule C'!Print_Area</vt:lpstr>
      <vt:lpstr>'Schedule D'!Print_Area</vt:lpstr>
      <vt:lpstr>'School Nutrition Fund'!Print_Area</vt:lpstr>
      <vt:lpstr>'Special Building Fund'!Print_Area</vt:lpstr>
      <vt:lpstr>'Special Hearing'!Print_Area</vt:lpstr>
      <vt:lpstr>'Student Fee Fund'!Print_Area</vt:lpstr>
      <vt:lpstr>'Useful Information'!Print_Area</vt:lpstr>
      <vt:lpstr>'Worksheet Pages'!Print_Area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Breslow</dc:creator>
  <cp:lastModifiedBy>Michael J. Sieh</cp:lastModifiedBy>
  <cp:lastPrinted>2016-08-31T13:09:13Z</cp:lastPrinted>
  <dcterms:created xsi:type="dcterms:W3CDTF">1999-05-07T13:05:12Z</dcterms:created>
  <dcterms:modified xsi:type="dcterms:W3CDTF">2016-08-31T13:31:50Z</dcterms:modified>
</cp:coreProperties>
</file>